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utfpredubr-my.sharepoint.com/personal/celeide_utfpr_edu_br/Documents/Documentos/Atividades  Complementares  1 - 2024/ATIVIDADES COMPLEMENTARES 2 - 2024/"/>
    </mc:Choice>
  </mc:AlternateContent>
  <xr:revisionPtr revIDLastSave="0" documentId="8_{128235D3-D362-48D3-8C9F-2107F0B0DBBA}" xr6:coauthVersionLast="46" xr6:coauthVersionMax="46" xr10:uidLastSave="{00000000-0000-0000-0000-000000000000}"/>
  <workbookProtection workbookPassword="C71F" lockStructure="1"/>
  <bookViews>
    <workbookView xWindow="-108" yWindow="-108" windowWidth="23256" windowHeight="12456" xr2:uid="{00000000-000D-0000-FFFF-FFFF00000000}"/>
  </bookViews>
  <sheets>
    <sheet name="Formulario" sheetId="1" r:id="rId1"/>
    <sheet name="Grupos" sheetId="2" r:id="rId2"/>
    <sheet name="Soma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" i="1" l="1"/>
  <c r="Z15" i="1"/>
  <c r="F3" i="4" s="1"/>
  <c r="Z16" i="1"/>
  <c r="F4" i="4" s="1"/>
  <c r="Z17" i="1"/>
  <c r="Z18" i="1"/>
  <c r="F6" i="4" s="1"/>
  <c r="Z19" i="1"/>
  <c r="F7" i="4" s="1"/>
  <c r="Z20" i="1"/>
  <c r="F8" i="4" s="1"/>
  <c r="Z21" i="1"/>
  <c r="F9" i="4" s="1"/>
  <c r="Z22" i="1"/>
  <c r="F10" i="4" s="1"/>
  <c r="W23" i="1"/>
  <c r="C11" i="4" s="1"/>
  <c r="Z23" i="1"/>
  <c r="F11" i="4"/>
  <c r="W24" i="1"/>
  <c r="C12" i="4" s="1"/>
  <c r="Z24" i="1"/>
  <c r="F12" i="4" s="1"/>
  <c r="Z25" i="1"/>
  <c r="F13" i="4" s="1"/>
  <c r="Z26" i="1"/>
  <c r="F14" i="4"/>
  <c r="Z27" i="1"/>
  <c r="F15" i="4" s="1"/>
  <c r="Z28" i="1"/>
  <c r="F16" i="4" s="1"/>
  <c r="Z29" i="1"/>
  <c r="F17" i="4" s="1"/>
  <c r="Z30" i="1"/>
  <c r="F18" i="4"/>
  <c r="Z31" i="1"/>
  <c r="F19" i="4" s="1"/>
  <c r="Z32" i="1"/>
  <c r="F20" i="4" s="1"/>
  <c r="Z33" i="1"/>
  <c r="F21" i="4" s="1"/>
  <c r="Z34" i="1"/>
  <c r="F22" i="4"/>
  <c r="Z35" i="1"/>
  <c r="F23" i="4" s="1"/>
  <c r="Z36" i="1"/>
  <c r="F24" i="4" s="1"/>
  <c r="Z37" i="1"/>
  <c r="F25" i="4" s="1"/>
  <c r="Z38" i="1"/>
  <c r="F26" i="4"/>
  <c r="Z39" i="1"/>
  <c r="F27" i="4" s="1"/>
  <c r="Z40" i="1"/>
  <c r="F28" i="4" s="1"/>
  <c r="Z41" i="1"/>
  <c r="F29" i="4" s="1"/>
  <c r="Z42" i="1"/>
  <c r="F30" i="4"/>
  <c r="Z43" i="1"/>
  <c r="F31" i="4" s="1"/>
  <c r="Z44" i="1"/>
  <c r="F32" i="4" s="1"/>
  <c r="Z45" i="1"/>
  <c r="F33" i="4" s="1"/>
  <c r="W14" i="1"/>
  <c r="C2" i="4"/>
  <c r="Z14" i="1"/>
  <c r="F2" i="4" s="1"/>
  <c r="W15" i="1"/>
  <c r="C3" i="4" s="1"/>
  <c r="W16" i="1"/>
  <c r="C4" i="4" s="1"/>
  <c r="W17" i="1"/>
  <c r="W18" i="1"/>
  <c r="C6" i="4"/>
  <c r="W19" i="1"/>
  <c r="C7" i="4"/>
  <c r="W20" i="1"/>
  <c r="C8" i="4"/>
  <c r="W21" i="1"/>
  <c r="C9" i="4"/>
  <c r="W22" i="1"/>
  <c r="C10" i="4"/>
  <c r="W25" i="1"/>
  <c r="C13" i="4"/>
  <c r="W26" i="1"/>
  <c r="C14" i="4"/>
  <c r="W27" i="1"/>
  <c r="W28" i="1"/>
  <c r="C16" i="4"/>
  <c r="W29" i="1"/>
  <c r="C17" i="4" s="1"/>
  <c r="W30" i="1"/>
  <c r="C18" i="4" s="1"/>
  <c r="W31" i="1"/>
  <c r="C19" i="4" s="1"/>
  <c r="W32" i="1"/>
  <c r="C20" i="4"/>
  <c r="W33" i="1"/>
  <c r="C21" i="4" s="1"/>
  <c r="W34" i="1"/>
  <c r="C22" i="4" s="1"/>
  <c r="W35" i="1"/>
  <c r="C23" i="4" s="1"/>
  <c r="W36" i="1"/>
  <c r="C24" i="4"/>
  <c r="W37" i="1"/>
  <c r="C25" i="4" s="1"/>
  <c r="W38" i="1"/>
  <c r="C26" i="4" s="1"/>
  <c r="W39" i="1"/>
  <c r="W40" i="1"/>
  <c r="C28" i="4"/>
  <c r="W41" i="1"/>
  <c r="C29" i="4"/>
  <c r="W42" i="1"/>
  <c r="C30" i="4"/>
  <c r="W43" i="1"/>
  <c r="C31" i="4"/>
  <c r="W44" i="1"/>
  <c r="C32" i="4"/>
  <c r="W45" i="1"/>
  <c r="C33" i="4" s="1"/>
  <c r="U15" i="1"/>
  <c r="A3" i="4" s="1"/>
  <c r="X15" i="1"/>
  <c r="D3" i="4"/>
  <c r="U16" i="1"/>
  <c r="A4" i="4"/>
  <c r="I4" i="4"/>
  <c r="V16" i="1"/>
  <c r="B4" i="4" s="1"/>
  <c r="X16" i="1"/>
  <c r="D4" i="4" s="1"/>
  <c r="U17" i="1"/>
  <c r="A5" i="4" s="1"/>
  <c r="V17" i="1"/>
  <c r="B5" i="4"/>
  <c r="X17" i="1"/>
  <c r="D5" i="4" s="1"/>
  <c r="U18" i="1"/>
  <c r="A6" i="4" s="1"/>
  <c r="V18" i="1"/>
  <c r="B6" i="4"/>
  <c r="X18" i="1"/>
  <c r="D6" i="4"/>
  <c r="U19" i="1"/>
  <c r="A7" i="4"/>
  <c r="V19" i="1"/>
  <c r="B7" i="4"/>
  <c r="X19" i="1"/>
  <c r="D7" i="4"/>
  <c r="U20" i="1"/>
  <c r="A8" i="4"/>
  <c r="I8" i="4" s="1"/>
  <c r="V20" i="1"/>
  <c r="B8" i="4" s="1"/>
  <c r="X20" i="1"/>
  <c r="D8" i="4" s="1"/>
  <c r="U21" i="1"/>
  <c r="A9" i="4"/>
  <c r="I9" i="4" s="1"/>
  <c r="G9" i="4"/>
  <c r="V21" i="1"/>
  <c r="B9" i="4"/>
  <c r="X21" i="1"/>
  <c r="D9" i="4"/>
  <c r="U22" i="1"/>
  <c r="A10" i="4"/>
  <c r="I10" i="4" s="1"/>
  <c r="V22" i="1"/>
  <c r="B10" i="4"/>
  <c r="X22" i="1"/>
  <c r="D10" i="4"/>
  <c r="U23" i="1"/>
  <c r="A11" i="4"/>
  <c r="H11" i="4" s="1"/>
  <c r="V23" i="1"/>
  <c r="B11" i="4"/>
  <c r="X23" i="1"/>
  <c r="D11" i="4" s="1"/>
  <c r="U24" i="1"/>
  <c r="A12" i="4" s="1"/>
  <c r="V24" i="1"/>
  <c r="B12" i="4"/>
  <c r="X24" i="1"/>
  <c r="D12" i="4"/>
  <c r="U25" i="1"/>
  <c r="A13" i="4"/>
  <c r="G13" i="4" s="1"/>
  <c r="V25" i="1"/>
  <c r="X25" i="1"/>
  <c r="D13" i="4"/>
  <c r="U26" i="1"/>
  <c r="A14" i="4"/>
  <c r="H14" i="4" s="1"/>
  <c r="V26" i="1"/>
  <c r="B14" i="4" s="1"/>
  <c r="X26" i="1"/>
  <c r="D14" i="4" s="1"/>
  <c r="U27" i="1"/>
  <c r="A15" i="4"/>
  <c r="I15" i="4" s="1"/>
  <c r="V27" i="1"/>
  <c r="B15" i="4" s="1"/>
  <c r="X27" i="1"/>
  <c r="D15" i="4"/>
  <c r="U28" i="1"/>
  <c r="A16" i="4"/>
  <c r="H16" i="4" s="1"/>
  <c r="V28" i="1"/>
  <c r="B16" i="4"/>
  <c r="X28" i="1"/>
  <c r="D16" i="4" s="1"/>
  <c r="U29" i="1"/>
  <c r="A17" i="4"/>
  <c r="H17" i="4" s="1"/>
  <c r="V29" i="1"/>
  <c r="X29" i="1"/>
  <c r="D17" i="4"/>
  <c r="U30" i="1"/>
  <c r="A18" i="4"/>
  <c r="H18" i="4" s="1"/>
  <c r="V30" i="1"/>
  <c r="B18" i="4"/>
  <c r="X30" i="1"/>
  <c r="D18" i="4"/>
  <c r="U31" i="1"/>
  <c r="A19" i="4"/>
  <c r="I19" i="4" s="1"/>
  <c r="V31" i="1"/>
  <c r="B19" i="4"/>
  <c r="X31" i="1"/>
  <c r="D19" i="4"/>
  <c r="U32" i="1"/>
  <c r="V32" i="1"/>
  <c r="B20" i="4" s="1"/>
  <c r="X32" i="1"/>
  <c r="D20" i="4"/>
  <c r="U33" i="1"/>
  <c r="A21" i="4" s="1"/>
  <c r="V33" i="1"/>
  <c r="B21" i="4" s="1"/>
  <c r="X33" i="1"/>
  <c r="D21" i="4" s="1"/>
  <c r="U34" i="1"/>
  <c r="A22" i="4"/>
  <c r="G22" i="4" s="1"/>
  <c r="I22" i="4"/>
  <c r="V34" i="1"/>
  <c r="B22" i="4"/>
  <c r="X34" i="1"/>
  <c r="D22" i="4"/>
  <c r="U35" i="1"/>
  <c r="A23" i="4"/>
  <c r="I23" i="4" s="1"/>
  <c r="V35" i="1"/>
  <c r="B23" i="4"/>
  <c r="X35" i="1"/>
  <c r="D23" i="4"/>
  <c r="U36" i="1"/>
  <c r="A24" i="4"/>
  <c r="I24" i="4" s="1"/>
  <c r="V36" i="1"/>
  <c r="B24" i="4"/>
  <c r="X36" i="1"/>
  <c r="D24" i="4" s="1"/>
  <c r="U37" i="1"/>
  <c r="A25" i="4" s="1"/>
  <c r="V37" i="1"/>
  <c r="B25" i="4" s="1"/>
  <c r="X37" i="1"/>
  <c r="D25" i="4"/>
  <c r="U38" i="1"/>
  <c r="A26" i="4" s="1"/>
  <c r="V38" i="1"/>
  <c r="B26" i="4" s="1"/>
  <c r="X38" i="1"/>
  <c r="D26" i="4" s="1"/>
  <c r="U39" i="1"/>
  <c r="A27" i="4"/>
  <c r="G27" i="4" s="1"/>
  <c r="I27" i="4"/>
  <c r="V39" i="1"/>
  <c r="B27" i="4"/>
  <c r="X39" i="1"/>
  <c r="D27" i="4"/>
  <c r="U40" i="1"/>
  <c r="V40" i="1"/>
  <c r="B28" i="4"/>
  <c r="X40" i="1"/>
  <c r="D28" i="4" s="1"/>
  <c r="U41" i="1"/>
  <c r="A29" i="4" s="1"/>
  <c r="V41" i="1"/>
  <c r="B29" i="4" s="1"/>
  <c r="X41" i="1"/>
  <c r="D29" i="4"/>
  <c r="U42" i="1"/>
  <c r="A30" i="4" s="1"/>
  <c r="V42" i="1"/>
  <c r="B30" i="4" s="1"/>
  <c r="X42" i="1"/>
  <c r="D30" i="4" s="1"/>
  <c r="U43" i="1"/>
  <c r="A31" i="4"/>
  <c r="I31" i="4" s="1"/>
  <c r="V43" i="1"/>
  <c r="B31" i="4" s="1"/>
  <c r="X43" i="1"/>
  <c r="D31" i="4" s="1"/>
  <c r="U44" i="1"/>
  <c r="A32" i="4" s="1"/>
  <c r="V44" i="1"/>
  <c r="B32" i="4"/>
  <c r="X44" i="1"/>
  <c r="D32" i="4" s="1"/>
  <c r="U45" i="1"/>
  <c r="A33" i="4" s="1"/>
  <c r="V45" i="1"/>
  <c r="B33" i="4" s="1"/>
  <c r="X45" i="1"/>
  <c r="D33" i="4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X14" i="1"/>
  <c r="D2" i="4"/>
  <c r="V14" i="1"/>
  <c r="B2" i="4"/>
  <c r="U14" i="1"/>
  <c r="A2" i="4"/>
  <c r="G2" i="4" s="1"/>
  <c r="I2" i="4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A20" i="4"/>
  <c r="I20" i="4" s="1"/>
  <c r="A28" i="4"/>
  <c r="H28" i="4" s="1"/>
  <c r="F5" i="4"/>
  <c r="B3" i="4"/>
  <c r="E3" i="4"/>
  <c r="E4" i="4"/>
  <c r="C5" i="4"/>
  <c r="E5" i="4"/>
  <c r="E6" i="4"/>
  <c r="E7" i="4"/>
  <c r="E8" i="4"/>
  <c r="E9" i="4"/>
  <c r="E10" i="4"/>
  <c r="E11" i="4"/>
  <c r="E12" i="4"/>
  <c r="B13" i="4"/>
  <c r="E13" i="4"/>
  <c r="E14" i="4"/>
  <c r="C15" i="4"/>
  <c r="E15" i="4"/>
  <c r="E16" i="4"/>
  <c r="B17" i="4"/>
  <c r="E17" i="4"/>
  <c r="E18" i="4"/>
  <c r="E19" i="4"/>
  <c r="E20" i="4"/>
  <c r="E21" i="4"/>
  <c r="E22" i="4"/>
  <c r="E23" i="4"/>
  <c r="E24" i="4"/>
  <c r="E25" i="4"/>
  <c r="E26" i="4"/>
  <c r="C27" i="4"/>
  <c r="E27" i="4"/>
  <c r="E28" i="4"/>
  <c r="E29" i="4"/>
  <c r="E30" i="4"/>
  <c r="E31" i="4"/>
  <c r="E32" i="4"/>
  <c r="E33" i="4"/>
  <c r="E2" i="4"/>
  <c r="H27" i="4"/>
  <c r="I11" i="4"/>
  <c r="G16" i="4"/>
  <c r="G11" i="4"/>
  <c r="I13" i="4"/>
  <c r="H2" i="4"/>
  <c r="G4" i="4"/>
  <c r="G24" i="4"/>
  <c r="I18" i="4"/>
  <c r="G7" i="4"/>
  <c r="H7" i="4"/>
  <c r="I7" i="4"/>
  <c r="G23" i="4"/>
  <c r="H4" i="4"/>
  <c r="G17" i="4"/>
  <c r="I16" i="4"/>
  <c r="H24" i="4"/>
  <c r="I28" i="4"/>
  <c r="H33" i="4" l="1"/>
  <c r="I33" i="4"/>
  <c r="G33" i="4"/>
  <c r="I5" i="4"/>
  <c r="G5" i="4"/>
  <c r="H5" i="4"/>
  <c r="H3" i="4"/>
  <c r="G3" i="4"/>
  <c r="G34" i="4" s="1"/>
  <c r="O49" i="1" s="1"/>
  <c r="I3" i="4"/>
  <c r="I25" i="4"/>
  <c r="H25" i="4"/>
  <c r="G25" i="4"/>
  <c r="I12" i="4"/>
  <c r="H12" i="4"/>
  <c r="G12" i="4"/>
  <c r="H32" i="4"/>
  <c r="I32" i="4"/>
  <c r="G32" i="4"/>
  <c r="G6" i="4"/>
  <c r="H6" i="4"/>
  <c r="I6" i="4"/>
  <c r="I30" i="4"/>
  <c r="G30" i="4"/>
  <c r="H30" i="4"/>
  <c r="G26" i="4"/>
  <c r="I26" i="4"/>
  <c r="H26" i="4"/>
  <c r="H21" i="4"/>
  <c r="G21" i="4"/>
  <c r="I21" i="4"/>
  <c r="G29" i="4"/>
  <c r="H29" i="4"/>
  <c r="I29" i="4"/>
  <c r="G14" i="4"/>
  <c r="H23" i="4"/>
  <c r="G20" i="4"/>
  <c r="G28" i="4"/>
  <c r="I17" i="4"/>
  <c r="H10" i="4"/>
  <c r="G15" i="4"/>
  <c r="H9" i="4"/>
  <c r="G19" i="4"/>
  <c r="H13" i="4"/>
  <c r="H15" i="4"/>
  <c r="G8" i="4"/>
  <c r="G10" i="4"/>
  <c r="G18" i="4"/>
  <c r="H19" i="4"/>
  <c r="H20" i="4"/>
  <c r="I14" i="4"/>
  <c r="H31" i="4"/>
  <c r="H22" i="4"/>
  <c r="H8" i="4"/>
  <c r="G31" i="4"/>
  <c r="O50" i="1" l="1"/>
  <c r="V48" i="1" s="1"/>
  <c r="H34" i="4"/>
  <c r="Q49" i="1" s="1"/>
  <c r="Q50" i="1" s="1"/>
  <c r="I34" i="4"/>
  <c r="S49" i="1" s="1"/>
  <c r="S50" i="1" s="1"/>
  <c r="V50" i="1" l="1"/>
</calcChain>
</file>

<file path=xl/sharedStrings.xml><?xml version="1.0" encoding="utf-8"?>
<sst xmlns="http://schemas.openxmlformats.org/spreadsheetml/2006/main" count="109" uniqueCount="73">
  <si>
    <t>UNIVERSIDADE TECNOLÓGICA FEDERAL DO PARANÁ</t>
  </si>
  <si>
    <t>GERÊNCIA DE ENSINO E PESQUISA</t>
  </si>
  <si>
    <t>CAMPUS MEDIANEIRA</t>
  </si>
  <si>
    <t>FORMULÁRIO PARA ATIVIDADES COMPLEMENTARES</t>
  </si>
  <si>
    <t>Grupo</t>
  </si>
  <si>
    <t>Atividades de cunho comunitário e de interesse coletivo.</t>
  </si>
  <si>
    <t>Atividades de iniciação científica, tecnológica e de formação profissional.</t>
  </si>
  <si>
    <t>Grupo 2</t>
  </si>
  <si>
    <t>Grupo 3</t>
  </si>
  <si>
    <t>Atividades de complementação da formação social, humana e cultural</t>
  </si>
  <si>
    <t>Grupo 1</t>
  </si>
  <si>
    <t>Descrição da atividade desenvolvida</t>
  </si>
  <si>
    <t>G</t>
  </si>
  <si>
    <t>It</t>
  </si>
  <si>
    <t>Pt</t>
  </si>
  <si>
    <t>Un</t>
  </si>
  <si>
    <t>S</t>
  </si>
  <si>
    <t>H</t>
  </si>
  <si>
    <t>Pontuação Mínima</t>
  </si>
  <si>
    <t>Pontuação Máxima</t>
  </si>
  <si>
    <t>Descrição da Atividade</t>
  </si>
  <si>
    <t>Qt</t>
  </si>
  <si>
    <t>T</t>
  </si>
  <si>
    <t>Id</t>
  </si>
  <si>
    <t>Or</t>
  </si>
  <si>
    <t>Referência</t>
  </si>
  <si>
    <t>Aluno:</t>
  </si>
  <si>
    <t>Curso:</t>
  </si>
  <si>
    <t>Data:</t>
  </si>
  <si>
    <t>G1</t>
  </si>
  <si>
    <t>G2</t>
  </si>
  <si>
    <t>G3</t>
  </si>
  <si>
    <t>Totalização</t>
  </si>
  <si>
    <t>P. obtidos</t>
  </si>
  <si>
    <t>P. considerados</t>
  </si>
  <si>
    <t>U</t>
  </si>
  <si>
    <t>Resultado</t>
  </si>
  <si>
    <t>Código:</t>
  </si>
  <si>
    <t>Atividades esportivas - participação nas atividades esportivas</t>
  </si>
  <si>
    <t>Cursos de língua estrangeira - participação com aproveitamento em cursos de língua estrangeira</t>
  </si>
  <si>
    <t>Participação em atividades artísticas e culturais, tais como: banda marcial, teatro, coral, radioamadorismo e outras</t>
  </si>
  <si>
    <t>Participação efetiva na organização de exposições e seminários de caráter artístico ou cultural</t>
  </si>
  <si>
    <t>Participação como expositor em exposição artística ou cultural</t>
  </si>
  <si>
    <t>Participação discente em órgãos representativos: colegiados, centros acadêmicos, representantes de turma e outras</t>
  </si>
  <si>
    <t>Participação efetiva em CIPAS, associações de bairros, brigadas de incêndio e associações escolares</t>
  </si>
  <si>
    <t>Participação efetiva em trabalhos voluntários e atividades comunitárias</t>
  </si>
  <si>
    <t>Atuação como instrutor em palestras técnicas, seminários, cursos da área específica, desde que não remunerados e de interesse da sociedade</t>
  </si>
  <si>
    <t>Engajamento como docente não remunerado em cursos preparatórios e de reforço escolar</t>
  </si>
  <si>
    <t>Participação em projetos de extensão e de interesse social</t>
  </si>
  <si>
    <t>Participação em cursos extraordinários da sua área de formação, de fundamento científico ou de gestão</t>
  </si>
  <si>
    <t>Participação em palestras, congressos e seminários técnico-científicos</t>
  </si>
  <si>
    <t>Participação como apresentador de trabalhos em palestras, congressos e seminários técnico-científicos</t>
  </si>
  <si>
    <t>Participação em projetos de iniciação científica, tecnológica e de inovação relacionados com o objetivo do Curso</t>
  </si>
  <si>
    <t>Participação como expositor em exposições técnico-científicas</t>
  </si>
  <si>
    <t>Participação efetiva na organização de exposições e seminários de caráter acadêmico</t>
  </si>
  <si>
    <t>Publicações em revistas técnicas</t>
  </si>
  <si>
    <t>Publicações em anais de eventos técnico-científicos ou em periódicos científicos de abrangência local, regional, nacional ou internacional</t>
  </si>
  <si>
    <t>Estágio não obrigatório na área do curso</t>
  </si>
  <si>
    <t>Trabalho com vínculo empregatício, desde que na área do curso</t>
  </si>
  <si>
    <t>Trabalho como empreendedor na área do curso</t>
  </si>
  <si>
    <t>Participação em programa de monitoria de disciplinas do currículo do curso</t>
  </si>
  <si>
    <t>Participação em visitas técnicas organizadas pela UTFPR</t>
  </si>
  <si>
    <t>Participação e aprovação em disciplinas de enriquecimento curricular de interesse do Curso, desde que tais disciplinas tenham sido aprovadas pelo Colegiado de Curso e estejam de acordo com o Projeto Pedagógico do Curso</t>
  </si>
  <si>
    <t>Participação em Empresa Júnior, Hotel Tecnológico, Incubadora Tecnológica</t>
  </si>
  <si>
    <t>Participação em projetos multidisciplinares ou interdisciplinares</t>
  </si>
  <si>
    <t>Legenda:</t>
  </si>
  <si>
    <t>Id: Identificador</t>
  </si>
  <si>
    <t>G: grupo</t>
  </si>
  <si>
    <t>It: Item</t>
  </si>
  <si>
    <t>Pt: Pontos</t>
  </si>
  <si>
    <t xml:space="preserve"> - H: horas</t>
  </si>
  <si>
    <t>Un: Unidade - S: semestre</t>
  </si>
  <si>
    <t xml:space="preserve"> - U: unitário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</si>
</sst>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8"/>
      <name val="Arial"/>
    </font>
    <font>
      <b/>
      <sz val="10"/>
      <color rgb="FFFFFF00"/>
      <name val="Arial"/>
      <family val="2"/>
    </font>
    <font>
      <b/>
      <sz val="10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1D5AB"/>
        <bgColor indexed="64"/>
      </patternFill>
    </fill>
    <fill>
      <patternFill patternType="solid">
        <fgColor rgb="FFA6BFDE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horizontal="center" vertical="center"/>
      <protection hidden="1"/>
    </xf>
    <xf numFmtId="0" fontId="1" fillId="0" borderId="0" xfId="0" applyFont="1" applyAlignment="1">
      <alignment vertical="top"/>
    </xf>
    <xf numFmtId="0" fontId="0" fillId="0" borderId="0" xfId="0" applyProtection="1">
      <protection hidden="1"/>
    </xf>
    <xf numFmtId="0" fontId="0" fillId="0" borderId="2" xfId="0" applyBorder="1"/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5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10" fillId="3" borderId="0" xfId="0" applyFont="1" applyFill="1"/>
    <xf numFmtId="0" fontId="10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10" fillId="5" borderId="0" xfId="0" applyFont="1" applyFill="1"/>
    <xf numFmtId="0" fontId="2" fillId="5" borderId="0" xfId="0" applyFont="1" applyFill="1" applyAlignment="1">
      <alignment horizontal="center"/>
    </xf>
    <xf numFmtId="0" fontId="2" fillId="5" borderId="0" xfId="0" applyFont="1" applyFill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/>
    <xf numFmtId="0" fontId="11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 vertical="top" wrapText="1"/>
    </xf>
    <xf numFmtId="0" fontId="11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 vertical="top"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 vertical="top" wrapText="1"/>
    </xf>
    <xf numFmtId="0" fontId="11" fillId="5" borderId="2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2" fillId="6" borderId="2" xfId="0" applyFont="1" applyFill="1" applyBorder="1"/>
    <xf numFmtId="0" fontId="4" fillId="6" borderId="2" xfId="0" applyFont="1" applyFill="1" applyBorder="1"/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0" borderId="3" xfId="0" applyFont="1" applyBorder="1"/>
    <xf numFmtId="0" fontId="2" fillId="0" borderId="4" xfId="0" applyFont="1" applyBorder="1" applyAlignment="1">
      <alignment horizontal="left" indent="5"/>
    </xf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 applyAlignment="1">
      <alignment horizontal="left" indent="11"/>
    </xf>
    <xf numFmtId="0" fontId="2" fillId="0" borderId="8" xfId="0" applyFont="1" applyBorder="1" applyAlignment="1">
      <alignment horizontal="left" indent="11"/>
    </xf>
    <xf numFmtId="0" fontId="3" fillId="0" borderId="9" xfId="0" applyFont="1" applyBorder="1"/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0" fillId="0" borderId="10" xfId="0" applyBorder="1" applyAlignment="1" applyProtection="1">
      <alignment horizontal="right" vertical="center"/>
      <protection hidden="1"/>
    </xf>
    <xf numFmtId="0" fontId="0" fillId="0" borderId="11" xfId="0" applyBorder="1" applyAlignment="1" applyProtection="1">
      <alignment horizontal="right" vertical="center"/>
      <protection hidden="1"/>
    </xf>
    <xf numFmtId="0" fontId="0" fillId="0" borderId="12" xfId="0" applyBorder="1" applyAlignment="1" applyProtection="1">
      <alignment horizontal="right" vertical="center"/>
      <protection hidden="1"/>
    </xf>
    <xf numFmtId="0" fontId="3" fillId="0" borderId="10" xfId="0" applyFont="1" applyBorder="1" applyAlignment="1" applyProtection="1">
      <alignment horizontal="right" vertical="center"/>
      <protection hidden="1"/>
    </xf>
    <xf numFmtId="0" fontId="3" fillId="0" borderId="11" xfId="0" applyFont="1" applyBorder="1" applyAlignment="1" applyProtection="1">
      <alignment horizontal="right" vertical="center"/>
      <protection hidden="1"/>
    </xf>
    <xf numFmtId="0" fontId="3" fillId="0" borderId="12" xfId="0" applyFont="1" applyBorder="1" applyAlignment="1" applyProtection="1">
      <alignment horizontal="right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6" fillId="2" borderId="10" xfId="0" applyFont="1" applyFill="1" applyBorder="1" applyAlignment="1" applyProtection="1">
      <alignment horizontal="left"/>
      <protection locked="0"/>
    </xf>
    <xf numFmtId="0" fontId="6" fillId="2" borderId="11" xfId="0" applyFont="1" applyFill="1" applyBorder="1" applyAlignment="1" applyProtection="1">
      <alignment horizontal="left"/>
      <protection locked="0"/>
    </xf>
    <xf numFmtId="0" fontId="6" fillId="2" borderId="12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0" xfId="0" applyAlignment="1">
      <alignment horizontal="right"/>
    </xf>
    <xf numFmtId="14" fontId="6" fillId="2" borderId="10" xfId="0" applyNumberFormat="1" applyFont="1" applyFill="1" applyBorder="1" applyAlignment="1" applyProtection="1">
      <alignment horizontal="left"/>
      <protection locked="0"/>
    </xf>
    <xf numFmtId="14" fontId="6" fillId="2" borderId="11" xfId="0" applyNumberFormat="1" applyFont="1" applyFill="1" applyBorder="1" applyAlignment="1" applyProtection="1">
      <alignment horizontal="left"/>
      <protection locked="0"/>
    </xf>
    <xf numFmtId="14" fontId="6" fillId="2" borderId="12" xfId="0" applyNumberFormat="1" applyFont="1" applyFill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8" fillId="0" borderId="19" xfId="0" applyNumberFormat="1" applyFont="1" applyBorder="1" applyAlignment="1" applyProtection="1">
      <alignment horizontal="center" vertical="center"/>
      <protection hidden="1"/>
    </xf>
    <xf numFmtId="2" fontId="8" fillId="0" borderId="1" xfId="0" applyNumberFormat="1" applyFont="1" applyBorder="1" applyAlignment="1" applyProtection="1">
      <alignment horizontal="center" vertical="center"/>
      <protection hidden="1"/>
    </xf>
    <xf numFmtId="2" fontId="8" fillId="0" borderId="20" xfId="0" applyNumberFormat="1" applyFont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5" borderId="0" xfId="0" applyFont="1" applyFill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50800</xdr:colOff>
      <xdr:row>1</xdr:row>
      <xdr:rowOff>38100</xdr:rowOff>
    </xdr:from>
    <xdr:to>
      <xdr:col>6</xdr:col>
      <xdr:colOff>158750</xdr:colOff>
      <xdr:row>4</xdr:row>
      <xdr:rowOff>165100</xdr:rowOff>
    </xdr:to>
    <xdr:pic>
      <xdr:nvPicPr>
        <xdr:cNvPr id="1044" name="Picture 2">
          <a:extLst>
            <a:ext uri="{FF2B5EF4-FFF2-40B4-BE49-F238E27FC236}">
              <a16:creationId xmlns:a16="http://schemas.microsoft.com/office/drawing/2014/main" id="{53B029D1-5FD2-442E-91BC-D1671B94C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101600"/>
          <a:ext cx="13906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B1:Z66"/>
  <sheetViews>
    <sheetView showGridLines="0" tabSelected="1" workbookViewId="0">
      <selection activeCell="B14" sqref="B14"/>
    </sheetView>
  </sheetViews>
  <sheetFormatPr defaultColWidth="3.77734375" defaultRowHeight="13.2" x14ac:dyDescent="0.25"/>
  <cols>
    <col min="1" max="1" width="1" customWidth="1"/>
    <col min="2" max="2" width="3.44140625" customWidth="1"/>
    <col min="3" max="20" width="3.77734375" customWidth="1"/>
    <col min="21" max="21" width="2.77734375" customWidth="1"/>
    <col min="22" max="22" width="3.77734375" customWidth="1"/>
    <col min="23" max="23" width="4" customWidth="1"/>
    <col min="24" max="24" width="3.21875" customWidth="1"/>
    <col min="25" max="25" width="4.77734375" customWidth="1"/>
    <col min="26" max="26" width="5.21875" customWidth="1"/>
    <col min="27" max="27" width="0.77734375" customWidth="1"/>
  </cols>
  <sheetData>
    <row r="1" spans="2:26" ht="5.25" customHeight="1" x14ac:dyDescent="0.25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2:26" ht="16.05" customHeight="1" x14ac:dyDescent="0.25">
      <c r="H2" s="9" t="s">
        <v>0</v>
      </c>
    </row>
    <row r="3" spans="2:26" ht="16.05" customHeight="1" x14ac:dyDescent="0.25">
      <c r="H3" s="9" t="s">
        <v>2</v>
      </c>
    </row>
    <row r="4" spans="2:26" ht="16.05" customHeight="1" x14ac:dyDescent="0.25">
      <c r="H4" s="9" t="s">
        <v>1</v>
      </c>
    </row>
    <row r="5" spans="2:26" ht="16.05" customHeight="1" x14ac:dyDescent="0.25">
      <c r="B5" s="7"/>
      <c r="C5" s="7"/>
      <c r="D5" s="7"/>
      <c r="E5" s="7"/>
      <c r="F5" s="7"/>
      <c r="G5" s="7"/>
      <c r="H5" s="10" t="s">
        <v>3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2:26" ht="5.0999999999999996" customHeight="1" x14ac:dyDescent="0.25">
      <c r="D6" s="9"/>
      <c r="H6" s="11"/>
    </row>
    <row r="7" spans="2:26" ht="16.05" customHeight="1" x14ac:dyDescent="0.25">
      <c r="B7" s="86" t="s">
        <v>26</v>
      </c>
      <c r="C7" s="86"/>
      <c r="D7" s="80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2"/>
      <c r="S7" s="19"/>
      <c r="T7" s="19"/>
      <c r="U7" s="20" t="s">
        <v>37</v>
      </c>
      <c r="V7" s="80"/>
      <c r="W7" s="81"/>
      <c r="X7" s="81"/>
      <c r="Y7" s="81"/>
      <c r="Z7" s="82"/>
    </row>
    <row r="8" spans="2:26" ht="5.0999999999999996" customHeight="1" x14ac:dyDescent="0.25">
      <c r="C8" s="8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2:26" ht="16.05" customHeight="1" x14ac:dyDescent="0.25">
      <c r="B9" s="86" t="s">
        <v>27</v>
      </c>
      <c r="C9" s="86"/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2"/>
    </row>
    <row r="10" spans="2:26" ht="5.0999999999999996" customHeight="1" x14ac:dyDescent="0.25">
      <c r="C10" s="8"/>
      <c r="D10" s="11"/>
      <c r="H10" s="11"/>
    </row>
    <row r="11" spans="2:26" ht="16.05" customHeight="1" x14ac:dyDescent="0.25">
      <c r="B11" s="86" t="s">
        <v>28</v>
      </c>
      <c r="C11" s="86"/>
      <c r="D11" s="87"/>
      <c r="E11" s="88"/>
      <c r="F11" s="89"/>
      <c r="H11" s="11"/>
    </row>
    <row r="12" spans="2:26" ht="5.0999999999999996" customHeight="1" x14ac:dyDescent="0.25">
      <c r="H12" s="5"/>
    </row>
    <row r="13" spans="2:26" ht="17.25" customHeight="1" x14ac:dyDescent="0.25">
      <c r="B13" s="15" t="s">
        <v>24</v>
      </c>
      <c r="C13" s="70" t="s">
        <v>11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2"/>
      <c r="T13" s="16" t="s">
        <v>23</v>
      </c>
      <c r="U13" s="16" t="s">
        <v>12</v>
      </c>
      <c r="V13" s="16" t="s">
        <v>13</v>
      </c>
      <c r="W13" s="16" t="s">
        <v>14</v>
      </c>
      <c r="X13" s="16" t="s">
        <v>15</v>
      </c>
      <c r="Y13" s="16" t="s">
        <v>21</v>
      </c>
      <c r="Z13" s="16" t="s">
        <v>22</v>
      </c>
    </row>
    <row r="14" spans="2:26" ht="15" customHeight="1" x14ac:dyDescent="0.25">
      <c r="B14" s="12" t="str">
        <f>IF(C14="","",1)</f>
        <v/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14"/>
      <c r="U14" s="12" t="str">
        <f>IF(T14="","",INDEX(Grupos!$C$2:$G$28,T14,2))</f>
        <v/>
      </c>
      <c r="V14" s="12" t="str">
        <f>IF(T14="","",INDEX(Grupos!$C$2:$G$28,T14,3))</f>
        <v/>
      </c>
      <c r="W14" s="12" t="str">
        <f>IF(T14="","",INDEX(Grupos!$C$2:$G$28,T14,4))</f>
        <v/>
      </c>
      <c r="X14" s="12" t="str">
        <f>IF(T14="","",INDEX(Grupos!$C$2:$G$28,T14,5))</f>
        <v/>
      </c>
      <c r="Y14" s="14"/>
      <c r="Z14" s="12" t="str">
        <f>IF(OR(Y14="",T14=""),"",W14*Y14)</f>
        <v/>
      </c>
    </row>
    <row r="15" spans="2:26" ht="15" customHeight="1" x14ac:dyDescent="0.25">
      <c r="B15" s="12" t="str">
        <f>IF(C15="","",2)</f>
        <v/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14"/>
      <c r="U15" s="12" t="str">
        <f>IF(T15="","",INDEX(Grupos!$C$2:$G$28,T15,2))</f>
        <v/>
      </c>
      <c r="V15" s="12" t="str">
        <f>IF(T15="","",INDEX(Grupos!$C$2:$G$28,T15,3))</f>
        <v/>
      </c>
      <c r="W15" s="12" t="str">
        <f>IF(T15="","",INDEX(Grupos!$C$2:$G$28,T15,4))</f>
        <v/>
      </c>
      <c r="X15" s="12" t="str">
        <f>IF(T15="","",INDEX(Grupos!$C$2:$G$28,T15,5))</f>
        <v/>
      </c>
      <c r="Y15" s="14"/>
      <c r="Z15" s="12" t="str">
        <f t="shared" ref="Z15:Z45" si="0">IF(OR(Y15="",T15=""),"",W15*Y15)</f>
        <v/>
      </c>
    </row>
    <row r="16" spans="2:26" ht="15" customHeight="1" x14ac:dyDescent="0.25">
      <c r="B16" s="12" t="str">
        <f>IF(C16="","",3)</f>
        <v/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14"/>
      <c r="U16" s="12" t="str">
        <f>IF(T16="","",INDEX(Grupos!$C$2:$G$28,T16,2))</f>
        <v/>
      </c>
      <c r="V16" s="12" t="str">
        <f>IF(T16="","",INDEX(Grupos!$C$2:$G$28,T16,3))</f>
        <v/>
      </c>
      <c r="W16" s="12" t="str">
        <f>IF(T16="","",INDEX(Grupos!$C$2:$G$28,T16,4))</f>
        <v/>
      </c>
      <c r="X16" s="12" t="str">
        <f>IF(T16="","",INDEX(Grupos!$C$2:$G$28,T16,5))</f>
        <v/>
      </c>
      <c r="Y16" s="14"/>
      <c r="Z16" s="12" t="str">
        <f t="shared" si="0"/>
        <v/>
      </c>
    </row>
    <row r="17" spans="2:26" ht="15" customHeight="1" x14ac:dyDescent="0.25">
      <c r="B17" s="12" t="str">
        <f>IF(C17="","",4)</f>
        <v/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14"/>
      <c r="U17" s="12" t="str">
        <f>IF(T17="","",INDEX(Grupos!$C$2:$G$28,T17,2))</f>
        <v/>
      </c>
      <c r="V17" s="12" t="str">
        <f>IF(T17="","",INDEX(Grupos!$C$2:$G$28,T17,3))</f>
        <v/>
      </c>
      <c r="W17" s="12" t="str">
        <f>IF(T17="","",INDEX(Grupos!$C$2:$G$28,T17,4))</f>
        <v/>
      </c>
      <c r="X17" s="12" t="str">
        <f>IF(T17="","",INDEX(Grupos!$C$2:$G$28,T17,5))</f>
        <v/>
      </c>
      <c r="Y17" s="14"/>
      <c r="Z17" s="12" t="str">
        <f t="shared" si="0"/>
        <v/>
      </c>
    </row>
    <row r="18" spans="2:26" ht="15" customHeight="1" x14ac:dyDescent="0.25">
      <c r="B18" s="12" t="str">
        <f>IF(C18="","",5)</f>
        <v/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14"/>
      <c r="U18" s="12" t="str">
        <f>IF(T18="","",INDEX(Grupos!$C$2:$G$28,T18,2))</f>
        <v/>
      </c>
      <c r="V18" s="12" t="str">
        <f>IF(T18="","",INDEX(Grupos!$C$2:$G$28,T18,3))</f>
        <v/>
      </c>
      <c r="W18" s="12" t="str">
        <f>IF(T18="","",INDEX(Grupos!$C$2:$G$28,T18,4))</f>
        <v/>
      </c>
      <c r="X18" s="12" t="str">
        <f>IF(T18="","",INDEX(Grupos!$C$2:$G$28,T18,5))</f>
        <v/>
      </c>
      <c r="Y18" s="14"/>
      <c r="Z18" s="12" t="str">
        <f t="shared" si="0"/>
        <v/>
      </c>
    </row>
    <row r="19" spans="2:26" ht="15" customHeight="1" x14ac:dyDescent="0.25">
      <c r="B19" s="12" t="str">
        <f>IF(C19="","",6)</f>
        <v/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14"/>
      <c r="U19" s="12" t="str">
        <f>IF(T19="","",INDEX(Grupos!$C$2:$G$28,T19,2))</f>
        <v/>
      </c>
      <c r="V19" s="12" t="str">
        <f>IF(T19="","",INDEX(Grupos!$C$2:$G$28,T19,3))</f>
        <v/>
      </c>
      <c r="W19" s="12" t="str">
        <f>IF(T19="","",INDEX(Grupos!$C$2:$G$28,T19,4))</f>
        <v/>
      </c>
      <c r="X19" s="12" t="str">
        <f>IF(T19="","",INDEX(Grupos!$C$2:$G$28,T19,5))</f>
        <v/>
      </c>
      <c r="Y19" s="14"/>
      <c r="Z19" s="12" t="str">
        <f t="shared" si="0"/>
        <v/>
      </c>
    </row>
    <row r="20" spans="2:26" ht="15" customHeight="1" x14ac:dyDescent="0.25">
      <c r="B20" s="12" t="str">
        <f>IF(C20="","",7)</f>
        <v/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14"/>
      <c r="U20" s="12" t="str">
        <f>IF(T20="","",INDEX(Grupos!$C$2:$G$28,T20,2))</f>
        <v/>
      </c>
      <c r="V20" s="12" t="str">
        <f>IF(T20="","",INDEX(Grupos!$C$2:$G$28,T20,3))</f>
        <v/>
      </c>
      <c r="W20" s="12" t="str">
        <f>IF(T20="","",INDEX(Grupos!$C$2:$G$28,T20,4))</f>
        <v/>
      </c>
      <c r="X20" s="12" t="str">
        <f>IF(T20="","",INDEX(Grupos!$C$2:$G$28,T20,5))</f>
        <v/>
      </c>
      <c r="Y20" s="14"/>
      <c r="Z20" s="12" t="str">
        <f t="shared" si="0"/>
        <v/>
      </c>
    </row>
    <row r="21" spans="2:26" ht="15" customHeight="1" x14ac:dyDescent="0.25">
      <c r="B21" s="12" t="str">
        <f>IF(C21="","",8)</f>
        <v/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14"/>
      <c r="U21" s="12" t="str">
        <f>IF(T21="","",INDEX(Grupos!$C$2:$G$28,T21,2))</f>
        <v/>
      </c>
      <c r="V21" s="12" t="str">
        <f>IF(T21="","",INDEX(Grupos!$C$2:$G$28,T21,3))</f>
        <v/>
      </c>
      <c r="W21" s="12" t="str">
        <f>IF(T21="","",INDEX(Grupos!$C$2:$G$28,T21,4))</f>
        <v/>
      </c>
      <c r="X21" s="12" t="str">
        <f>IF(T21="","",INDEX(Grupos!$C$2:$G$28,T21,5))</f>
        <v/>
      </c>
      <c r="Y21" s="14"/>
      <c r="Z21" s="12" t="str">
        <f t="shared" si="0"/>
        <v/>
      </c>
    </row>
    <row r="22" spans="2:26" ht="15" customHeight="1" x14ac:dyDescent="0.25">
      <c r="B22" s="12" t="str">
        <f>IF(C22="","",9)</f>
        <v/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14"/>
      <c r="U22" s="12" t="str">
        <f>IF(T22="","",INDEX(Grupos!$C$2:$G$28,T22,2))</f>
        <v/>
      </c>
      <c r="V22" s="12" t="str">
        <f>IF(T22="","",INDEX(Grupos!$C$2:$G$28,T22,3))</f>
        <v/>
      </c>
      <c r="W22" s="12" t="str">
        <f>IF(T22="","",INDEX(Grupos!$C$2:$G$28,T22,4))</f>
        <v/>
      </c>
      <c r="X22" s="12" t="str">
        <f>IF(T22="","",INDEX(Grupos!$C$2:$G$28,T22,5))</f>
        <v/>
      </c>
      <c r="Y22" s="14"/>
      <c r="Z22" s="12" t="str">
        <f t="shared" si="0"/>
        <v/>
      </c>
    </row>
    <row r="23" spans="2:26" ht="15" customHeight="1" x14ac:dyDescent="0.25">
      <c r="B23" s="12" t="str">
        <f>IF(C23="","",10)</f>
        <v/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14"/>
      <c r="U23" s="12" t="str">
        <f>IF(T23="","",INDEX(Grupos!$C$2:$G$28,T23,2))</f>
        <v/>
      </c>
      <c r="V23" s="12" t="str">
        <f>IF(T23="","",INDEX(Grupos!$C$2:$G$28,T23,3))</f>
        <v/>
      </c>
      <c r="W23" s="12" t="str">
        <f>IF(T23="","",INDEX(Grupos!$C$2:$G$28,T23,4))</f>
        <v/>
      </c>
      <c r="X23" s="12" t="str">
        <f>IF(T23="","",INDEX(Grupos!$C$2:$G$28,T23,5))</f>
        <v/>
      </c>
      <c r="Y23" s="14"/>
      <c r="Z23" s="12" t="str">
        <f t="shared" si="0"/>
        <v/>
      </c>
    </row>
    <row r="24" spans="2:26" ht="15" customHeight="1" x14ac:dyDescent="0.25">
      <c r="B24" s="12" t="str">
        <f>IF(C24="","",11)</f>
        <v/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14"/>
      <c r="U24" s="12" t="str">
        <f>IF(T24="","",INDEX(Grupos!$C$2:$G$28,T24,2))</f>
        <v/>
      </c>
      <c r="V24" s="12" t="str">
        <f>IF(T24="","",INDEX(Grupos!$C$2:$G$28,T24,3))</f>
        <v/>
      </c>
      <c r="W24" s="12" t="str">
        <f>IF(T24="","",INDEX(Grupos!$C$2:$G$28,T24,4))</f>
        <v/>
      </c>
      <c r="X24" s="12" t="str">
        <f>IF(T24="","",INDEX(Grupos!$C$2:$G$28,T24,5))</f>
        <v/>
      </c>
      <c r="Y24" s="14"/>
      <c r="Z24" s="12" t="str">
        <f t="shared" si="0"/>
        <v/>
      </c>
    </row>
    <row r="25" spans="2:26" ht="15" customHeight="1" x14ac:dyDescent="0.25">
      <c r="B25" s="12" t="str">
        <f>IF(C25="","",12)</f>
        <v/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14"/>
      <c r="U25" s="12" t="str">
        <f>IF(T25="","",INDEX(Grupos!$C$2:$G$28,T25,2))</f>
        <v/>
      </c>
      <c r="V25" s="12" t="str">
        <f>IF(T25="","",INDEX(Grupos!$C$2:$G$28,T25,3))</f>
        <v/>
      </c>
      <c r="W25" s="12" t="str">
        <f>IF(T25="","",INDEX(Grupos!$C$2:$G$28,T25,4))</f>
        <v/>
      </c>
      <c r="X25" s="12" t="str">
        <f>IF(T25="","",INDEX(Grupos!$C$2:$G$28,T25,5))</f>
        <v/>
      </c>
      <c r="Y25" s="14"/>
      <c r="Z25" s="12" t="str">
        <f t="shared" si="0"/>
        <v/>
      </c>
    </row>
    <row r="26" spans="2:26" ht="15" customHeight="1" x14ac:dyDescent="0.25">
      <c r="B26" s="12" t="str">
        <f>IF(C26="","",13)</f>
        <v/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14"/>
      <c r="U26" s="12" t="str">
        <f>IF(T26="","",INDEX(Grupos!$C$2:$G$28,T26,2))</f>
        <v/>
      </c>
      <c r="V26" s="12" t="str">
        <f>IF(T26="","",INDEX(Grupos!$C$2:$G$28,T26,3))</f>
        <v/>
      </c>
      <c r="W26" s="12" t="str">
        <f>IF(T26="","",INDEX(Grupos!$C$2:$G$28,T26,4))</f>
        <v/>
      </c>
      <c r="X26" s="12" t="str">
        <f>IF(T26="","",INDEX(Grupos!$C$2:$G$28,T26,5))</f>
        <v/>
      </c>
      <c r="Y26" s="14"/>
      <c r="Z26" s="12" t="str">
        <f t="shared" si="0"/>
        <v/>
      </c>
    </row>
    <row r="27" spans="2:26" ht="15" customHeight="1" x14ac:dyDescent="0.25">
      <c r="B27" s="12" t="str">
        <f>IF(C27="","",14)</f>
        <v/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14"/>
      <c r="U27" s="12" t="str">
        <f>IF(T27="","",INDEX(Grupos!$C$2:$G$28,T27,2))</f>
        <v/>
      </c>
      <c r="V27" s="12" t="str">
        <f>IF(T27="","",INDEX(Grupos!$C$2:$G$28,T27,3))</f>
        <v/>
      </c>
      <c r="W27" s="12" t="str">
        <f>IF(T27="","",INDEX(Grupos!$C$2:$G$28,T27,4))</f>
        <v/>
      </c>
      <c r="X27" s="12" t="str">
        <f>IF(T27="","",INDEX(Grupos!$C$2:$G$28,T27,5))</f>
        <v/>
      </c>
      <c r="Y27" s="14"/>
      <c r="Z27" s="12" t="str">
        <f t="shared" si="0"/>
        <v/>
      </c>
    </row>
    <row r="28" spans="2:26" ht="15" customHeight="1" x14ac:dyDescent="0.25">
      <c r="B28" s="12" t="str">
        <f>IF(C28="","",15)</f>
        <v/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14"/>
      <c r="U28" s="12" t="str">
        <f>IF(T28="","",INDEX(Grupos!$C$2:$G$28,T28,2))</f>
        <v/>
      </c>
      <c r="V28" s="12" t="str">
        <f>IF(T28="","",INDEX(Grupos!$C$2:$G$28,T28,3))</f>
        <v/>
      </c>
      <c r="W28" s="12" t="str">
        <f>IF(T28="","",INDEX(Grupos!$C$2:$G$28,T28,4))</f>
        <v/>
      </c>
      <c r="X28" s="12" t="str">
        <f>IF(T28="","",INDEX(Grupos!$C$2:$G$28,T28,5))</f>
        <v/>
      </c>
      <c r="Y28" s="14"/>
      <c r="Z28" s="12" t="str">
        <f t="shared" si="0"/>
        <v/>
      </c>
    </row>
    <row r="29" spans="2:26" ht="15" customHeight="1" x14ac:dyDescent="0.25">
      <c r="B29" s="12" t="str">
        <f>IF(C29="","",16)</f>
        <v/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14"/>
      <c r="U29" s="12" t="str">
        <f>IF(T29="","",INDEX(Grupos!$C$2:$G$28,T29,2))</f>
        <v/>
      </c>
      <c r="V29" s="12" t="str">
        <f>IF(T29="","",INDEX(Grupos!$C$2:$G$28,T29,3))</f>
        <v/>
      </c>
      <c r="W29" s="12" t="str">
        <f>IF(T29="","",INDEX(Grupos!$C$2:$G$28,T29,4))</f>
        <v/>
      </c>
      <c r="X29" s="12" t="str">
        <f>IF(T29="","",INDEX(Grupos!$C$2:$G$28,T29,5))</f>
        <v/>
      </c>
      <c r="Y29" s="14"/>
      <c r="Z29" s="12" t="str">
        <f t="shared" si="0"/>
        <v/>
      </c>
    </row>
    <row r="30" spans="2:26" ht="15" customHeight="1" x14ac:dyDescent="0.25">
      <c r="B30" s="12" t="str">
        <f>IF(C30="","",17)</f>
        <v/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14"/>
      <c r="U30" s="12" t="str">
        <f>IF(T30="","",INDEX(Grupos!$C$2:$G$28,T30,2))</f>
        <v/>
      </c>
      <c r="V30" s="12" t="str">
        <f>IF(T30="","",INDEX(Grupos!$C$2:$G$28,T30,3))</f>
        <v/>
      </c>
      <c r="W30" s="12" t="str">
        <f>IF(T30="","",INDEX(Grupos!$C$2:$G$28,T30,4))</f>
        <v/>
      </c>
      <c r="X30" s="12" t="str">
        <f>IF(T30="","",INDEX(Grupos!$C$2:$G$28,T30,5))</f>
        <v/>
      </c>
      <c r="Y30" s="14"/>
      <c r="Z30" s="12" t="str">
        <f t="shared" si="0"/>
        <v/>
      </c>
    </row>
    <row r="31" spans="2:26" ht="15" customHeight="1" x14ac:dyDescent="0.25">
      <c r="B31" s="12" t="str">
        <f>IF(C31="","",18)</f>
        <v/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14"/>
      <c r="U31" s="12" t="str">
        <f>IF(T31="","",INDEX(Grupos!$C$2:$G$28,T31,2))</f>
        <v/>
      </c>
      <c r="V31" s="12" t="str">
        <f>IF(T31="","",INDEX(Grupos!$C$2:$G$28,T31,3))</f>
        <v/>
      </c>
      <c r="W31" s="12" t="str">
        <f>IF(T31="","",INDEX(Grupos!$C$2:$G$28,T31,4))</f>
        <v/>
      </c>
      <c r="X31" s="12" t="str">
        <f>IF(T31="","",INDEX(Grupos!$C$2:$G$28,T31,5))</f>
        <v/>
      </c>
      <c r="Y31" s="14"/>
      <c r="Z31" s="12" t="str">
        <f t="shared" si="0"/>
        <v/>
      </c>
    </row>
    <row r="32" spans="2:26" ht="15" customHeight="1" x14ac:dyDescent="0.25">
      <c r="B32" s="12" t="str">
        <f>IF(C32="","",19)</f>
        <v/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14"/>
      <c r="U32" s="12" t="str">
        <f>IF(T32="","",INDEX(Grupos!$C$2:$G$28,T32,2))</f>
        <v/>
      </c>
      <c r="V32" s="12" t="str">
        <f>IF(T32="","",INDEX(Grupos!$C$2:$G$28,T32,3))</f>
        <v/>
      </c>
      <c r="W32" s="12" t="str">
        <f>IF(T32="","",INDEX(Grupos!$C$2:$G$28,T32,4))</f>
        <v/>
      </c>
      <c r="X32" s="12" t="str">
        <f>IF(T32="","",INDEX(Grupos!$C$2:$G$28,T32,5))</f>
        <v/>
      </c>
      <c r="Y32" s="14"/>
      <c r="Z32" s="12" t="str">
        <f t="shared" si="0"/>
        <v/>
      </c>
    </row>
    <row r="33" spans="2:26" ht="15" customHeight="1" x14ac:dyDescent="0.25">
      <c r="B33" s="12" t="str">
        <f>IF(C33="","",20)</f>
        <v/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14"/>
      <c r="U33" s="12" t="str">
        <f>IF(T33="","",INDEX(Grupos!$C$2:$G$28,T33,2))</f>
        <v/>
      </c>
      <c r="V33" s="12" t="str">
        <f>IF(T33="","",INDEX(Grupos!$C$2:$G$28,T33,3))</f>
        <v/>
      </c>
      <c r="W33" s="12" t="str">
        <f>IF(T33="","",INDEX(Grupos!$C$2:$G$28,T33,4))</f>
        <v/>
      </c>
      <c r="X33" s="12" t="str">
        <f>IF(T33="","",INDEX(Grupos!$C$2:$G$28,T33,5))</f>
        <v/>
      </c>
      <c r="Y33" s="14"/>
      <c r="Z33" s="12" t="str">
        <f t="shared" si="0"/>
        <v/>
      </c>
    </row>
    <row r="34" spans="2:26" ht="15" customHeight="1" x14ac:dyDescent="0.25">
      <c r="B34" s="12" t="str">
        <f>IF(C34="","",21)</f>
        <v/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14"/>
      <c r="U34" s="12" t="str">
        <f>IF(T34="","",INDEX(Grupos!$C$2:$G$28,T34,2))</f>
        <v/>
      </c>
      <c r="V34" s="12" t="str">
        <f>IF(T34="","",INDEX(Grupos!$C$2:$G$28,T34,3))</f>
        <v/>
      </c>
      <c r="W34" s="12" t="str">
        <f>IF(T34="","",INDEX(Grupos!$C$2:$G$28,T34,4))</f>
        <v/>
      </c>
      <c r="X34" s="12" t="str">
        <f>IF(T34="","",INDEX(Grupos!$C$2:$G$28,T34,5))</f>
        <v/>
      </c>
      <c r="Y34" s="14"/>
      <c r="Z34" s="12" t="str">
        <f t="shared" si="0"/>
        <v/>
      </c>
    </row>
    <row r="35" spans="2:26" ht="15" customHeight="1" x14ac:dyDescent="0.25">
      <c r="B35" s="12" t="str">
        <f>IF(C35="","",22)</f>
        <v/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14"/>
      <c r="U35" s="12" t="str">
        <f>IF(T35="","",INDEX(Grupos!$C$2:$G$28,T35,2))</f>
        <v/>
      </c>
      <c r="V35" s="12" t="str">
        <f>IF(T35="","",INDEX(Grupos!$C$2:$G$28,T35,3))</f>
        <v/>
      </c>
      <c r="W35" s="12" t="str">
        <f>IF(T35="","",INDEX(Grupos!$C$2:$G$28,T35,4))</f>
        <v/>
      </c>
      <c r="X35" s="12" t="str">
        <f>IF(T35="","",INDEX(Grupos!$C$2:$G$28,T35,5))</f>
        <v/>
      </c>
      <c r="Y35" s="14"/>
      <c r="Z35" s="12" t="str">
        <f t="shared" si="0"/>
        <v/>
      </c>
    </row>
    <row r="36" spans="2:26" ht="15" customHeight="1" x14ac:dyDescent="0.25">
      <c r="B36" s="12" t="str">
        <f>IF(C36="","",23)</f>
        <v/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14"/>
      <c r="U36" s="12" t="str">
        <f>IF(T36="","",INDEX(Grupos!$C$2:$G$28,T36,2))</f>
        <v/>
      </c>
      <c r="V36" s="12" t="str">
        <f>IF(T36="","",INDEX(Grupos!$C$2:$G$28,T36,3))</f>
        <v/>
      </c>
      <c r="W36" s="12" t="str">
        <f>IF(T36="","",INDEX(Grupos!$C$2:$G$28,T36,4))</f>
        <v/>
      </c>
      <c r="X36" s="12" t="str">
        <f>IF(T36="","",INDEX(Grupos!$C$2:$G$28,T36,5))</f>
        <v/>
      </c>
      <c r="Y36" s="14"/>
      <c r="Z36" s="12" t="str">
        <f t="shared" si="0"/>
        <v/>
      </c>
    </row>
    <row r="37" spans="2:26" ht="15" customHeight="1" x14ac:dyDescent="0.25">
      <c r="B37" s="12" t="str">
        <f>IF(C37="","",24)</f>
        <v/>
      </c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14"/>
      <c r="U37" s="12" t="str">
        <f>IF(T37="","",INDEX(Grupos!$C$2:$G$28,T37,2))</f>
        <v/>
      </c>
      <c r="V37" s="12" t="str">
        <f>IF(T37="","",INDEX(Grupos!$C$2:$G$28,T37,3))</f>
        <v/>
      </c>
      <c r="W37" s="12" t="str">
        <f>IF(T37="","",INDEX(Grupos!$C$2:$G$28,T37,4))</f>
        <v/>
      </c>
      <c r="X37" s="12" t="str">
        <f>IF(T37="","",INDEX(Grupos!$C$2:$G$28,T37,5))</f>
        <v/>
      </c>
      <c r="Y37" s="14"/>
      <c r="Z37" s="12" t="str">
        <f t="shared" si="0"/>
        <v/>
      </c>
    </row>
    <row r="38" spans="2:26" ht="15" customHeight="1" x14ac:dyDescent="0.25">
      <c r="B38" s="12" t="str">
        <f>IF(C38="","",25)</f>
        <v/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14"/>
      <c r="U38" s="12" t="str">
        <f>IF(T38="","",INDEX(Grupos!$C$2:$G$28,T38,2))</f>
        <v/>
      </c>
      <c r="V38" s="12" t="str">
        <f>IF(T38="","",INDEX(Grupos!$C$2:$G$28,T38,3))</f>
        <v/>
      </c>
      <c r="W38" s="12" t="str">
        <f>IF(T38="","",INDEX(Grupos!$C$2:$G$28,T38,4))</f>
        <v/>
      </c>
      <c r="X38" s="12" t="str">
        <f>IF(T38="","",INDEX(Grupos!$C$2:$G$28,T38,5))</f>
        <v/>
      </c>
      <c r="Y38" s="14"/>
      <c r="Z38" s="12" t="str">
        <f t="shared" si="0"/>
        <v/>
      </c>
    </row>
    <row r="39" spans="2:26" ht="15" customHeight="1" x14ac:dyDescent="0.25">
      <c r="B39" s="12" t="str">
        <f>IF(C39="","",26)</f>
        <v/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14"/>
      <c r="U39" s="12" t="str">
        <f>IF(T39="","",INDEX(Grupos!$C$2:$G$28,T39,2))</f>
        <v/>
      </c>
      <c r="V39" s="12" t="str">
        <f>IF(T39="","",INDEX(Grupos!$C$2:$G$28,T39,3))</f>
        <v/>
      </c>
      <c r="W39" s="12" t="str">
        <f>IF(T39="","",INDEX(Grupos!$C$2:$G$28,T39,4))</f>
        <v/>
      </c>
      <c r="X39" s="12" t="str">
        <f>IF(T39="","",INDEX(Grupos!$C$2:$G$28,T39,5))</f>
        <v/>
      </c>
      <c r="Y39" s="14"/>
      <c r="Z39" s="12" t="str">
        <f t="shared" si="0"/>
        <v/>
      </c>
    </row>
    <row r="40" spans="2:26" ht="15" customHeight="1" x14ac:dyDescent="0.25">
      <c r="B40" s="12" t="str">
        <f>IF(C40="","",27)</f>
        <v/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14"/>
      <c r="U40" s="12" t="str">
        <f>IF(T40="","",INDEX(Grupos!$C$2:$G$28,T40,2))</f>
        <v/>
      </c>
      <c r="V40" s="12" t="str">
        <f>IF(T40="","",INDEX(Grupos!$C$2:$G$28,T40,3))</f>
        <v/>
      </c>
      <c r="W40" s="12" t="str">
        <f>IF(T40="","",INDEX(Grupos!$C$2:$G$28,T40,4))</f>
        <v/>
      </c>
      <c r="X40" s="12" t="str">
        <f>IF(T40="","",INDEX(Grupos!$C$2:$G$28,T40,5))</f>
        <v/>
      </c>
      <c r="Y40" s="14"/>
      <c r="Z40" s="12" t="str">
        <f t="shared" si="0"/>
        <v/>
      </c>
    </row>
    <row r="41" spans="2:26" ht="15" customHeight="1" x14ac:dyDescent="0.25">
      <c r="B41" s="12" t="str">
        <f>IF(C41="","",28)</f>
        <v/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14"/>
      <c r="U41" s="12" t="str">
        <f>IF(T41="","",INDEX(Grupos!$C$2:$G$28,T41,2))</f>
        <v/>
      </c>
      <c r="V41" s="12" t="str">
        <f>IF(T41="","",INDEX(Grupos!$C$2:$G$28,T41,3))</f>
        <v/>
      </c>
      <c r="W41" s="12" t="str">
        <f>IF(T41="","",INDEX(Grupos!$C$2:$G$28,T41,4))</f>
        <v/>
      </c>
      <c r="X41" s="12" t="str">
        <f>IF(T41="","",INDEX(Grupos!$C$2:$G$28,T41,5))</f>
        <v/>
      </c>
      <c r="Y41" s="14"/>
      <c r="Z41" s="12" t="str">
        <f t="shared" si="0"/>
        <v/>
      </c>
    </row>
    <row r="42" spans="2:26" ht="15" customHeight="1" x14ac:dyDescent="0.25">
      <c r="B42" s="12" t="str">
        <f>IF(C42="","",29)</f>
        <v/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14"/>
      <c r="U42" s="12" t="str">
        <f>IF(T42="","",INDEX(Grupos!$C$2:$G$28,T42,2))</f>
        <v/>
      </c>
      <c r="V42" s="12" t="str">
        <f>IF(T42="","",INDEX(Grupos!$C$2:$G$28,T42,3))</f>
        <v/>
      </c>
      <c r="W42" s="12" t="str">
        <f>IF(T42="","",INDEX(Grupos!$C$2:$G$28,T42,4))</f>
        <v/>
      </c>
      <c r="X42" s="12" t="str">
        <f>IF(T42="","",INDEX(Grupos!$C$2:$G$28,T42,5))</f>
        <v/>
      </c>
      <c r="Y42" s="14"/>
      <c r="Z42" s="12" t="str">
        <f t="shared" si="0"/>
        <v/>
      </c>
    </row>
    <row r="43" spans="2:26" ht="15" customHeight="1" x14ac:dyDescent="0.25">
      <c r="B43" s="12" t="str">
        <f>IF(C43="","",30)</f>
        <v/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14"/>
      <c r="U43" s="12" t="str">
        <f>IF(T43="","",INDEX(Grupos!$C$2:$G$28,T43,2))</f>
        <v/>
      </c>
      <c r="V43" s="12" t="str">
        <f>IF(T43="","",INDEX(Grupos!$C$2:$G$28,T43,3))</f>
        <v/>
      </c>
      <c r="W43" s="12" t="str">
        <f>IF(T43="","",INDEX(Grupos!$C$2:$G$28,T43,4))</f>
        <v/>
      </c>
      <c r="X43" s="12" t="str">
        <f>IF(T43="","",INDEX(Grupos!$C$2:$G$28,T43,5))</f>
        <v/>
      </c>
      <c r="Y43" s="14"/>
      <c r="Z43" s="12" t="str">
        <f t="shared" si="0"/>
        <v/>
      </c>
    </row>
    <row r="44" spans="2:26" ht="15" customHeight="1" x14ac:dyDescent="0.25">
      <c r="B44" s="12" t="str">
        <f>IF(C44="","",31)</f>
        <v/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14"/>
      <c r="U44" s="12" t="str">
        <f>IF(T44="","",INDEX(Grupos!$C$2:$G$28,T44,2))</f>
        <v/>
      </c>
      <c r="V44" s="12" t="str">
        <f>IF(T44="","",INDEX(Grupos!$C$2:$G$28,T44,3))</f>
        <v/>
      </c>
      <c r="W44" s="12" t="str">
        <f>IF(T44="","",INDEX(Grupos!$C$2:$G$28,T44,4))</f>
        <v/>
      </c>
      <c r="X44" s="12" t="str">
        <f>IF(T44="","",INDEX(Grupos!$C$2:$G$28,T44,5))</f>
        <v/>
      </c>
      <c r="Y44" s="14"/>
      <c r="Z44" s="12" t="str">
        <f t="shared" si="0"/>
        <v/>
      </c>
    </row>
    <row r="45" spans="2:26" ht="15" customHeight="1" x14ac:dyDescent="0.25">
      <c r="B45" s="12" t="str">
        <f>IF(C45="","",32)</f>
        <v/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14"/>
      <c r="U45" s="12" t="str">
        <f>IF(T45="","",INDEX(Grupos!$C$2:$G$28,T45,2))</f>
        <v/>
      </c>
      <c r="V45" s="12" t="str">
        <f>IF(T45="","",INDEX(Grupos!$C$2:$G$28,T45,3))</f>
        <v/>
      </c>
      <c r="W45" s="12" t="str">
        <f>IF(T45="","",INDEX(Grupos!$C$2:$G$28,T45,4))</f>
        <v/>
      </c>
      <c r="X45" s="12" t="str">
        <f>IF(T45="","",INDEX(Grupos!$C$2:$G$28,T45,5))</f>
        <v/>
      </c>
      <c r="Y45" s="14"/>
      <c r="Z45" s="12" t="str">
        <f t="shared" si="0"/>
        <v/>
      </c>
    </row>
    <row r="46" spans="2:26" ht="13.8" thickBot="1" x14ac:dyDescent="0.3">
      <c r="T46" s="1"/>
      <c r="U46" s="1"/>
      <c r="V46" s="1"/>
      <c r="W46" s="1"/>
      <c r="X46" s="1"/>
      <c r="Y46" s="1"/>
      <c r="Z46" s="1"/>
    </row>
    <row r="47" spans="2:26" ht="15" customHeight="1" x14ac:dyDescent="0.25">
      <c r="B47" s="83" t="s">
        <v>25</v>
      </c>
      <c r="C47" s="84"/>
      <c r="D47" s="85"/>
      <c r="E47" s="6"/>
      <c r="F47" s="6"/>
      <c r="G47" s="6"/>
      <c r="H47" s="6"/>
      <c r="I47" s="6"/>
      <c r="K47" s="67" t="s">
        <v>32</v>
      </c>
      <c r="L47" s="68"/>
      <c r="M47" s="69"/>
      <c r="T47" s="1"/>
      <c r="U47" s="1"/>
      <c r="V47" s="93" t="s">
        <v>36</v>
      </c>
      <c r="W47" s="94"/>
      <c r="X47" s="94"/>
      <c r="Y47" s="95"/>
      <c r="Z47" s="1"/>
    </row>
    <row r="48" spans="2:26" ht="16.05" customHeight="1" x14ac:dyDescent="0.25">
      <c r="B48" s="76" t="s">
        <v>4</v>
      </c>
      <c r="C48" s="77"/>
      <c r="D48" s="77"/>
      <c r="E48" s="77"/>
      <c r="F48" s="78"/>
      <c r="G48" s="17">
        <v>1</v>
      </c>
      <c r="H48" s="17">
        <v>2</v>
      </c>
      <c r="I48" s="17">
        <v>3</v>
      </c>
      <c r="J48" s="18"/>
      <c r="K48" s="64" t="s">
        <v>4</v>
      </c>
      <c r="L48" s="65"/>
      <c r="M48" s="65"/>
      <c r="N48" s="66"/>
      <c r="O48" s="79">
        <v>1</v>
      </c>
      <c r="P48" s="79"/>
      <c r="Q48" s="63">
        <v>2</v>
      </c>
      <c r="R48" s="63"/>
      <c r="S48" s="63">
        <v>3</v>
      </c>
      <c r="T48" s="63"/>
      <c r="U48" s="1"/>
      <c r="V48" s="96">
        <f>(O50+Q50+S50)/10</f>
        <v>0</v>
      </c>
      <c r="W48" s="97"/>
      <c r="X48" s="97"/>
      <c r="Y48" s="98"/>
      <c r="Z48" s="1"/>
    </row>
    <row r="49" spans="2:26" ht="16.05" customHeight="1" x14ac:dyDescent="0.25">
      <c r="B49" s="73" t="s">
        <v>18</v>
      </c>
      <c r="C49" s="74"/>
      <c r="D49" s="74"/>
      <c r="E49" s="74"/>
      <c r="F49" s="75"/>
      <c r="G49" s="4">
        <v>20</v>
      </c>
      <c r="H49" s="4">
        <v>20</v>
      </c>
      <c r="I49" s="4">
        <v>20</v>
      </c>
      <c r="J49" s="18"/>
      <c r="K49" s="58" t="s">
        <v>33</v>
      </c>
      <c r="L49" s="59"/>
      <c r="M49" s="59"/>
      <c r="N49" s="60"/>
      <c r="O49" s="61">
        <f>Soma!G34</f>
        <v>0</v>
      </c>
      <c r="P49" s="61"/>
      <c r="Q49" s="61">
        <f>Soma!H34</f>
        <v>0</v>
      </c>
      <c r="R49" s="61"/>
      <c r="S49" s="61">
        <f>Soma!I34</f>
        <v>0</v>
      </c>
      <c r="T49" s="61"/>
      <c r="U49" s="1"/>
      <c r="V49" s="96"/>
      <c r="W49" s="97"/>
      <c r="X49" s="97"/>
      <c r="Y49" s="98"/>
      <c r="Z49" s="1"/>
    </row>
    <row r="50" spans="2:26" ht="16.05" customHeight="1" thickBot="1" x14ac:dyDescent="0.3">
      <c r="B50" s="73" t="s">
        <v>19</v>
      </c>
      <c r="C50" s="74"/>
      <c r="D50" s="74"/>
      <c r="E50" s="74"/>
      <c r="F50" s="75"/>
      <c r="G50" s="4">
        <v>30</v>
      </c>
      <c r="H50" s="4">
        <v>30</v>
      </c>
      <c r="I50" s="4">
        <v>40</v>
      </c>
      <c r="J50" s="18"/>
      <c r="K50" s="58" t="s">
        <v>34</v>
      </c>
      <c r="L50" s="59"/>
      <c r="M50" s="59"/>
      <c r="N50" s="60"/>
      <c r="O50" s="61">
        <f>IF(O49&gt;30,30,O49)</f>
        <v>0</v>
      </c>
      <c r="P50" s="61"/>
      <c r="Q50" s="61">
        <f>IF(Q49&gt;30,30,Q49)</f>
        <v>0</v>
      </c>
      <c r="R50" s="61"/>
      <c r="S50" s="61">
        <f>IF(S49&gt;40,40,S49)</f>
        <v>0</v>
      </c>
      <c r="T50" s="61"/>
      <c r="U50" s="1"/>
      <c r="V50" s="90" t="str">
        <f>IF(OR(O49&lt;20,Q49&lt;20,S49&lt;20,V48&lt;6),"Insuficiente","Aprovado")</f>
        <v>Insuficiente</v>
      </c>
      <c r="W50" s="91"/>
      <c r="X50" s="91"/>
      <c r="Y50" s="92"/>
      <c r="Z50" s="1"/>
    </row>
    <row r="51" spans="2:26" x14ac:dyDescent="0.25">
      <c r="T51" s="1"/>
      <c r="U51" s="1"/>
      <c r="V51" s="1"/>
      <c r="W51" s="1"/>
      <c r="X51" s="1"/>
      <c r="Y51" s="1"/>
      <c r="Z51" s="1"/>
    </row>
    <row r="52" spans="2:26" x14ac:dyDescent="0.25">
      <c r="T52" s="1"/>
      <c r="U52" s="1"/>
      <c r="V52" s="1"/>
      <c r="W52" s="1"/>
      <c r="X52" s="1"/>
      <c r="Y52" s="1"/>
      <c r="Z52" s="1"/>
    </row>
    <row r="53" spans="2:26" x14ac:dyDescent="0.25">
      <c r="T53" s="1"/>
      <c r="U53" s="1"/>
      <c r="V53" s="1"/>
      <c r="W53" s="1"/>
      <c r="X53" s="1"/>
      <c r="Y53" s="1"/>
      <c r="Z53" s="1"/>
    </row>
    <row r="54" spans="2:26" x14ac:dyDescent="0.25">
      <c r="T54" s="1"/>
      <c r="U54" s="1"/>
      <c r="V54" s="1"/>
      <c r="W54" s="1"/>
      <c r="X54" s="1"/>
      <c r="Y54" s="1"/>
      <c r="Z54" s="1"/>
    </row>
    <row r="55" spans="2:26" x14ac:dyDescent="0.25">
      <c r="T55" s="1"/>
      <c r="U55" s="1"/>
      <c r="V55" s="1"/>
      <c r="W55" s="1"/>
      <c r="X55" s="1"/>
      <c r="Y55" s="1"/>
      <c r="Z55" s="1"/>
    </row>
    <row r="56" spans="2:26" x14ac:dyDescent="0.25">
      <c r="T56" s="1"/>
      <c r="U56" s="1"/>
      <c r="V56" s="1"/>
      <c r="W56" s="1"/>
      <c r="X56" s="1"/>
      <c r="Y56" s="1"/>
      <c r="Z56" s="1"/>
    </row>
    <row r="57" spans="2:26" x14ac:dyDescent="0.25">
      <c r="T57" s="1"/>
      <c r="U57" s="1"/>
      <c r="V57" s="1"/>
      <c r="W57" s="1"/>
      <c r="X57" s="1"/>
      <c r="Y57" s="1"/>
      <c r="Z57" s="1"/>
    </row>
    <row r="58" spans="2:26" x14ac:dyDescent="0.25">
      <c r="T58" s="1"/>
      <c r="U58" s="1"/>
      <c r="V58" s="1"/>
      <c r="W58" s="1"/>
      <c r="X58" s="1"/>
      <c r="Y58" s="1"/>
      <c r="Z58" s="1"/>
    </row>
    <row r="59" spans="2:26" x14ac:dyDescent="0.25">
      <c r="T59" s="1"/>
      <c r="U59" s="1"/>
      <c r="V59" s="1"/>
      <c r="W59" s="1"/>
      <c r="X59" s="1"/>
      <c r="Y59" s="1"/>
      <c r="Z59" s="1"/>
    </row>
    <row r="60" spans="2:26" x14ac:dyDescent="0.25">
      <c r="U60" s="1"/>
      <c r="V60" s="1"/>
      <c r="W60" s="1"/>
      <c r="X60" s="1"/>
      <c r="Y60" s="1"/>
      <c r="Z60" s="1"/>
    </row>
    <row r="61" spans="2:26" x14ac:dyDescent="0.25">
      <c r="U61" s="1"/>
      <c r="V61" s="1"/>
      <c r="W61" s="1"/>
      <c r="X61" s="1"/>
      <c r="Y61" s="1"/>
      <c r="Z61" s="1"/>
    </row>
    <row r="62" spans="2:26" x14ac:dyDescent="0.25">
      <c r="U62" s="1"/>
      <c r="V62" s="1"/>
      <c r="W62" s="1"/>
      <c r="X62" s="1"/>
      <c r="Y62" s="1"/>
      <c r="Z62" s="1"/>
    </row>
    <row r="63" spans="2:26" x14ac:dyDescent="0.25">
      <c r="U63" s="1"/>
      <c r="V63" s="1"/>
      <c r="W63" s="1"/>
      <c r="X63" s="1"/>
      <c r="Y63" s="1"/>
      <c r="Z63" s="1"/>
    </row>
    <row r="64" spans="2:26" x14ac:dyDescent="0.25">
      <c r="U64" s="1"/>
      <c r="V64" s="1"/>
      <c r="W64" s="1"/>
      <c r="X64" s="1"/>
      <c r="Y64" s="1"/>
      <c r="Z64" s="1"/>
    </row>
    <row r="65" spans="21:26" x14ac:dyDescent="0.25">
      <c r="U65" s="1"/>
      <c r="V65" s="1"/>
      <c r="W65" s="1"/>
      <c r="X65" s="1"/>
      <c r="Y65" s="1"/>
      <c r="Z65" s="1"/>
    </row>
    <row r="66" spans="21:26" x14ac:dyDescent="0.25">
      <c r="U66" s="1"/>
      <c r="V66" s="1"/>
      <c r="W66" s="1"/>
      <c r="X66" s="1"/>
      <c r="Y66" s="1"/>
      <c r="Z66" s="1"/>
    </row>
  </sheetData>
  <sheetProtection password="C71F" sheet="1" objects="1" scenarios="1"/>
  <mergeCells count="60">
    <mergeCell ref="V50:Y50"/>
    <mergeCell ref="C33:S33"/>
    <mergeCell ref="C34:S34"/>
    <mergeCell ref="C35:S35"/>
    <mergeCell ref="C36:S36"/>
    <mergeCell ref="C37:S37"/>
    <mergeCell ref="C38:S38"/>
    <mergeCell ref="V47:Y47"/>
    <mergeCell ref="V48:Y49"/>
    <mergeCell ref="B50:F50"/>
    <mergeCell ref="D7:R7"/>
    <mergeCell ref="V7:Z7"/>
    <mergeCell ref="Q48:R48"/>
    <mergeCell ref="O49:P49"/>
    <mergeCell ref="B47:D47"/>
    <mergeCell ref="B7:C7"/>
    <mergeCell ref="B9:C9"/>
    <mergeCell ref="B11:C11"/>
    <mergeCell ref="D9:Z9"/>
    <mergeCell ref="D11:F11"/>
    <mergeCell ref="O48:P48"/>
    <mergeCell ref="C26:S26"/>
    <mergeCell ref="C27:S27"/>
    <mergeCell ref="C18:S18"/>
    <mergeCell ref="C19:S19"/>
    <mergeCell ref="C20:S20"/>
    <mergeCell ref="C23:S23"/>
    <mergeCell ref="C24:S24"/>
    <mergeCell ref="C25:S25"/>
    <mergeCell ref="C13:S13"/>
    <mergeCell ref="C45:S45"/>
    <mergeCell ref="C30:S30"/>
    <mergeCell ref="C31:S31"/>
    <mergeCell ref="C32:S32"/>
    <mergeCell ref="C42:S42"/>
    <mergeCell ref="C43:S43"/>
    <mergeCell ref="C44:S44"/>
    <mergeCell ref="C28:S28"/>
    <mergeCell ref="C14:S14"/>
    <mergeCell ref="C15:S15"/>
    <mergeCell ref="C16:S16"/>
    <mergeCell ref="C17:S17"/>
    <mergeCell ref="C21:S21"/>
    <mergeCell ref="C22:S22"/>
    <mergeCell ref="K50:N50"/>
    <mergeCell ref="O50:P50"/>
    <mergeCell ref="Q50:R50"/>
    <mergeCell ref="S50:T50"/>
    <mergeCell ref="C29:S29"/>
    <mergeCell ref="Q49:R49"/>
    <mergeCell ref="S49:T49"/>
    <mergeCell ref="S48:T48"/>
    <mergeCell ref="K48:N48"/>
    <mergeCell ref="K49:N49"/>
    <mergeCell ref="K47:M47"/>
    <mergeCell ref="C39:S39"/>
    <mergeCell ref="C40:S40"/>
    <mergeCell ref="C41:S41"/>
    <mergeCell ref="B49:F49"/>
    <mergeCell ref="B48:F48"/>
  </mergeCells>
  <phoneticPr fontId="9" type="noConversion"/>
  <conditionalFormatting sqref="O50:T50">
    <cfRule type="cellIs" dxfId="1" priority="1" stopIfTrue="1" operator="lessThan">
      <formula>20</formula>
    </cfRule>
  </conditionalFormatting>
  <conditionalFormatting sqref="V50:Y50">
    <cfRule type="cellIs" dxfId="0" priority="2" stopIfTrue="1" operator="equal">
      <formula>"Insuficiente"</formula>
    </cfRule>
  </conditionalFormatting>
  <dataValidations xWindow="514" yWindow="337" count="1">
    <dataValidation type="whole" allowBlank="1" showInputMessage="1" showErrorMessage="1" promptTitle="AVISO!" prompt="Buscar o Id da Atividade na Planiulha Grupos." sqref="T14:T45" xr:uid="{00000000-0002-0000-0000-000000000000}">
      <formula1>1</formula1>
      <formula2>27</formula2>
    </dataValidation>
  </dataValidations>
  <pageMargins left="0.39370078740157483" right="0.39370078740157483" top="0.70866141732283472" bottom="0.70866141732283472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B1:S37"/>
  <sheetViews>
    <sheetView showGridLines="0" topLeftCell="A10" workbookViewId="0">
      <selection activeCell="F26" sqref="F26"/>
    </sheetView>
  </sheetViews>
  <sheetFormatPr defaultColWidth="9.21875" defaultRowHeight="13.2" x14ac:dyDescent="0.25"/>
  <cols>
    <col min="1" max="1" width="2.21875" style="2" customWidth="1"/>
    <col min="2" max="2" width="27.21875" style="2" customWidth="1"/>
    <col min="3" max="4" width="3.77734375" style="2" customWidth="1"/>
    <col min="5" max="7" width="3.77734375" style="3" customWidth="1"/>
    <col min="8" max="8" width="93.77734375" style="2" customWidth="1"/>
    <col min="9" max="16384" width="9.21875" style="2"/>
  </cols>
  <sheetData>
    <row r="1" spans="2:19" ht="15.75" customHeight="1" x14ac:dyDescent="0.25">
      <c r="B1" s="42"/>
      <c r="C1" s="44" t="s">
        <v>23</v>
      </c>
      <c r="D1" s="44" t="s">
        <v>12</v>
      </c>
      <c r="E1" s="44" t="s">
        <v>13</v>
      </c>
      <c r="F1" s="44" t="s">
        <v>14</v>
      </c>
      <c r="G1" s="44" t="s">
        <v>15</v>
      </c>
      <c r="H1" s="45" t="s">
        <v>20</v>
      </c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2:19" x14ac:dyDescent="0.25">
      <c r="B2" s="24" t="s">
        <v>10</v>
      </c>
      <c r="C2" s="32">
        <v>1</v>
      </c>
      <c r="D2" s="25">
        <v>1</v>
      </c>
      <c r="E2" s="25">
        <v>1</v>
      </c>
      <c r="F2" s="25">
        <v>5</v>
      </c>
      <c r="G2" s="25" t="s">
        <v>16</v>
      </c>
      <c r="H2" s="26" t="s">
        <v>38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2:19" x14ac:dyDescent="0.25">
      <c r="B3" s="99" t="s">
        <v>9</v>
      </c>
      <c r="C3" s="33">
        <v>2</v>
      </c>
      <c r="D3" s="25">
        <v>1</v>
      </c>
      <c r="E3" s="25">
        <v>2</v>
      </c>
      <c r="F3" s="25">
        <v>5</v>
      </c>
      <c r="G3" s="25" t="s">
        <v>16</v>
      </c>
      <c r="H3" s="26" t="s">
        <v>39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2:19" x14ac:dyDescent="0.25">
      <c r="B4" s="99"/>
      <c r="C4" s="32">
        <v>3</v>
      </c>
      <c r="D4" s="25">
        <v>1</v>
      </c>
      <c r="E4" s="25">
        <v>3</v>
      </c>
      <c r="F4" s="25">
        <v>5</v>
      </c>
      <c r="G4" s="25" t="s">
        <v>16</v>
      </c>
      <c r="H4" s="26" t="s">
        <v>40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2:19" x14ac:dyDescent="0.25">
      <c r="B5" s="99"/>
      <c r="C5" s="33">
        <v>4</v>
      </c>
      <c r="D5" s="25">
        <v>1</v>
      </c>
      <c r="E5" s="25">
        <v>4</v>
      </c>
      <c r="F5" s="25">
        <v>5</v>
      </c>
      <c r="G5" s="25" t="s">
        <v>35</v>
      </c>
      <c r="H5" s="26" t="s">
        <v>41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2:19" x14ac:dyDescent="0.25">
      <c r="B6" s="100"/>
      <c r="C6" s="39">
        <v>5</v>
      </c>
      <c r="D6" s="40">
        <v>1</v>
      </c>
      <c r="E6" s="40">
        <v>5</v>
      </c>
      <c r="F6" s="40">
        <v>10</v>
      </c>
      <c r="G6" s="40" t="s">
        <v>35</v>
      </c>
      <c r="H6" s="41" t="s">
        <v>42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2:19" x14ac:dyDescent="0.25">
      <c r="B7" s="27" t="s">
        <v>7</v>
      </c>
      <c r="C7" s="34">
        <v>6</v>
      </c>
      <c r="D7" s="28">
        <v>2</v>
      </c>
      <c r="E7" s="28">
        <v>1</v>
      </c>
      <c r="F7" s="28">
        <v>5</v>
      </c>
      <c r="G7" s="28" t="s">
        <v>16</v>
      </c>
      <c r="H7" s="29" t="s">
        <v>43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</row>
    <row r="8" spans="2:19" x14ac:dyDescent="0.25">
      <c r="B8" s="101" t="s">
        <v>5</v>
      </c>
      <c r="C8" s="35">
        <v>7</v>
      </c>
      <c r="D8" s="28">
        <v>2</v>
      </c>
      <c r="E8" s="28">
        <v>2</v>
      </c>
      <c r="F8" s="28">
        <v>10</v>
      </c>
      <c r="G8" s="28" t="s">
        <v>16</v>
      </c>
      <c r="H8" s="29" t="s">
        <v>44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</row>
    <row r="9" spans="2:19" x14ac:dyDescent="0.25">
      <c r="B9" s="101"/>
      <c r="C9" s="34">
        <v>8</v>
      </c>
      <c r="D9" s="28">
        <v>2</v>
      </c>
      <c r="E9" s="28">
        <v>3</v>
      </c>
      <c r="F9" s="28">
        <v>5</v>
      </c>
      <c r="G9" s="28" t="s">
        <v>35</v>
      </c>
      <c r="H9" s="29" t="s">
        <v>45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2:19" x14ac:dyDescent="0.25">
      <c r="B10" s="101"/>
      <c r="C10" s="35">
        <v>9</v>
      </c>
      <c r="D10" s="28">
        <v>2</v>
      </c>
      <c r="E10" s="28">
        <v>4</v>
      </c>
      <c r="F10" s="28">
        <v>5</v>
      </c>
      <c r="G10" s="28" t="s">
        <v>17</v>
      </c>
      <c r="H10" s="29" t="s">
        <v>46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</row>
    <row r="11" spans="2:19" x14ac:dyDescent="0.25">
      <c r="B11" s="101"/>
      <c r="C11" s="34">
        <v>10</v>
      </c>
      <c r="D11" s="28">
        <v>2</v>
      </c>
      <c r="E11" s="28">
        <v>5</v>
      </c>
      <c r="F11" s="28">
        <v>0.5</v>
      </c>
      <c r="G11" s="28" t="s">
        <v>17</v>
      </c>
      <c r="H11" s="29" t="s">
        <v>47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2:19" x14ac:dyDescent="0.25">
      <c r="B12" s="102"/>
      <c r="C12" s="38">
        <v>11</v>
      </c>
      <c r="D12" s="30">
        <v>2</v>
      </c>
      <c r="E12" s="30">
        <v>6</v>
      </c>
      <c r="F12" s="30">
        <v>10</v>
      </c>
      <c r="G12" s="30" t="s">
        <v>35</v>
      </c>
      <c r="H12" s="31" t="s">
        <v>48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</row>
    <row r="13" spans="2:19" x14ac:dyDescent="0.25">
      <c r="B13" s="23" t="s">
        <v>8</v>
      </c>
      <c r="C13" s="36">
        <v>12</v>
      </c>
      <c r="D13" s="21">
        <v>3</v>
      </c>
      <c r="E13" s="21">
        <v>1</v>
      </c>
      <c r="F13" s="21">
        <v>0.5</v>
      </c>
      <c r="G13" s="21" t="s">
        <v>17</v>
      </c>
      <c r="H13" s="22" t="s">
        <v>49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2:19" x14ac:dyDescent="0.25">
      <c r="B14" s="103" t="s">
        <v>6</v>
      </c>
      <c r="C14" s="37">
        <v>13</v>
      </c>
      <c r="D14" s="21">
        <v>3</v>
      </c>
      <c r="E14" s="21">
        <v>2</v>
      </c>
      <c r="F14" s="21">
        <v>1</v>
      </c>
      <c r="G14" s="21" t="s">
        <v>17</v>
      </c>
      <c r="H14" s="22" t="s">
        <v>50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2:19" x14ac:dyDescent="0.25">
      <c r="B15" s="103"/>
      <c r="C15" s="36">
        <v>14</v>
      </c>
      <c r="D15" s="21">
        <v>3</v>
      </c>
      <c r="E15" s="21">
        <v>3</v>
      </c>
      <c r="F15" s="21">
        <v>10</v>
      </c>
      <c r="G15" s="21" t="s">
        <v>35</v>
      </c>
      <c r="H15" s="22" t="s">
        <v>51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</row>
    <row r="16" spans="2:19" x14ac:dyDescent="0.25">
      <c r="B16" s="103"/>
      <c r="C16" s="37">
        <v>15</v>
      </c>
      <c r="D16" s="21">
        <v>3</v>
      </c>
      <c r="E16" s="21">
        <v>4</v>
      </c>
      <c r="F16" s="21">
        <v>5</v>
      </c>
      <c r="G16" s="21" t="s">
        <v>16</v>
      </c>
      <c r="H16" s="22" t="s">
        <v>52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</row>
    <row r="17" spans="2:19" x14ac:dyDescent="0.25">
      <c r="B17" s="103"/>
      <c r="C17" s="36">
        <v>16</v>
      </c>
      <c r="D17" s="21">
        <v>3</v>
      </c>
      <c r="E17" s="21">
        <v>5</v>
      </c>
      <c r="F17" s="21">
        <v>10</v>
      </c>
      <c r="G17" s="21" t="s">
        <v>35</v>
      </c>
      <c r="H17" s="22" t="s">
        <v>53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2:19" x14ac:dyDescent="0.25">
      <c r="B18" s="103"/>
      <c r="C18" s="37">
        <v>17</v>
      </c>
      <c r="D18" s="21">
        <v>3</v>
      </c>
      <c r="E18" s="21">
        <v>6</v>
      </c>
      <c r="F18" s="21">
        <v>5</v>
      </c>
      <c r="G18" s="21" t="s">
        <v>35</v>
      </c>
      <c r="H18" s="22" t="s">
        <v>54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</row>
    <row r="19" spans="2:19" x14ac:dyDescent="0.25">
      <c r="B19" s="103"/>
      <c r="C19" s="36">
        <v>18</v>
      </c>
      <c r="D19" s="21">
        <v>3</v>
      </c>
      <c r="E19" s="21">
        <v>7</v>
      </c>
      <c r="F19" s="21">
        <v>10</v>
      </c>
      <c r="G19" s="21" t="s">
        <v>35</v>
      </c>
      <c r="H19" s="22" t="s">
        <v>55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2:19" x14ac:dyDescent="0.25">
      <c r="B20" s="103"/>
      <c r="C20" s="37">
        <v>19</v>
      </c>
      <c r="D20" s="21">
        <v>3</v>
      </c>
      <c r="E20" s="21">
        <v>8</v>
      </c>
      <c r="F20" s="21">
        <v>10</v>
      </c>
      <c r="G20" s="21" t="s">
        <v>35</v>
      </c>
      <c r="H20" s="22" t="s">
        <v>56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2:19" x14ac:dyDescent="0.25">
      <c r="B21" s="103"/>
      <c r="C21" s="36">
        <v>20</v>
      </c>
      <c r="D21" s="21">
        <v>3</v>
      </c>
      <c r="E21" s="21">
        <v>9</v>
      </c>
      <c r="F21" s="21">
        <v>0.5</v>
      </c>
      <c r="G21" s="21" t="s">
        <v>17</v>
      </c>
      <c r="H21" s="22" t="s">
        <v>57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2:19" x14ac:dyDescent="0.25">
      <c r="B22" s="103"/>
      <c r="C22" s="37">
        <v>21</v>
      </c>
      <c r="D22" s="21">
        <v>3</v>
      </c>
      <c r="E22" s="21">
        <v>10</v>
      </c>
      <c r="F22" s="21">
        <v>0.5</v>
      </c>
      <c r="G22" s="21" t="s">
        <v>17</v>
      </c>
      <c r="H22" s="22" t="s">
        <v>58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2:19" x14ac:dyDescent="0.25">
      <c r="B23" s="103"/>
      <c r="C23" s="36">
        <v>22</v>
      </c>
      <c r="D23" s="21">
        <v>3</v>
      </c>
      <c r="E23" s="21">
        <v>11</v>
      </c>
      <c r="F23" s="21">
        <v>0.5</v>
      </c>
      <c r="G23" s="21" t="s">
        <v>17</v>
      </c>
      <c r="H23" s="22" t="s">
        <v>59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2:19" x14ac:dyDescent="0.25">
      <c r="B24" s="103"/>
      <c r="C24" s="37">
        <v>23</v>
      </c>
      <c r="D24" s="21">
        <v>3</v>
      </c>
      <c r="E24" s="21">
        <v>12</v>
      </c>
      <c r="F24" s="21">
        <v>0.5</v>
      </c>
      <c r="G24" s="21" t="s">
        <v>17</v>
      </c>
      <c r="H24" s="22" t="s">
        <v>60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2:19" x14ac:dyDescent="0.25">
      <c r="B25" s="103"/>
      <c r="C25" s="36">
        <v>24</v>
      </c>
      <c r="D25" s="21">
        <v>3</v>
      </c>
      <c r="E25" s="21">
        <v>13</v>
      </c>
      <c r="F25" s="21">
        <v>5</v>
      </c>
      <c r="G25" s="21" t="s">
        <v>35</v>
      </c>
      <c r="H25" s="22" t="s">
        <v>61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2:19" x14ac:dyDescent="0.25">
      <c r="B26" s="103"/>
      <c r="C26" s="37">
        <v>25</v>
      </c>
      <c r="D26" s="21">
        <v>3</v>
      </c>
      <c r="E26" s="21">
        <v>14</v>
      </c>
      <c r="F26" s="21">
        <v>5</v>
      </c>
      <c r="G26" s="21" t="s">
        <v>35</v>
      </c>
      <c r="H26" s="22" t="s">
        <v>62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2:19" x14ac:dyDescent="0.25">
      <c r="B27" s="103"/>
      <c r="C27" s="36">
        <v>26</v>
      </c>
      <c r="D27" s="21">
        <v>3</v>
      </c>
      <c r="E27" s="21">
        <v>15</v>
      </c>
      <c r="F27" s="21">
        <v>5</v>
      </c>
      <c r="G27" s="21" t="s">
        <v>16</v>
      </c>
      <c r="H27" s="22" t="s">
        <v>63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2:19" x14ac:dyDescent="0.25">
      <c r="B28" s="104"/>
      <c r="C28" s="46">
        <v>27</v>
      </c>
      <c r="D28" s="47">
        <v>3</v>
      </c>
      <c r="E28" s="47">
        <v>16</v>
      </c>
      <c r="F28" s="47">
        <v>10</v>
      </c>
      <c r="G28" s="47" t="s">
        <v>35</v>
      </c>
      <c r="H28" s="48" t="s">
        <v>64</v>
      </c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</row>
    <row r="29" spans="2:19" ht="7.5" customHeight="1" x14ac:dyDescent="0.25"/>
    <row r="30" spans="2:19" x14ac:dyDescent="0.25">
      <c r="B30" s="57" t="s">
        <v>65</v>
      </c>
      <c r="C30" s="49"/>
      <c r="D30" s="52"/>
    </row>
    <row r="31" spans="2:19" x14ac:dyDescent="0.25">
      <c r="B31" s="50" t="s">
        <v>66</v>
      </c>
      <c r="D31" s="53"/>
    </row>
    <row r="32" spans="2:19" x14ac:dyDescent="0.25">
      <c r="B32" s="50" t="s">
        <v>67</v>
      </c>
      <c r="D32" s="53"/>
    </row>
    <row r="33" spans="2:4" x14ac:dyDescent="0.25">
      <c r="B33" s="50" t="s">
        <v>68</v>
      </c>
      <c r="D33" s="53"/>
    </row>
    <row r="34" spans="2:4" x14ac:dyDescent="0.25">
      <c r="B34" s="50" t="s">
        <v>69</v>
      </c>
      <c r="D34" s="53"/>
    </row>
    <row r="35" spans="2:4" x14ac:dyDescent="0.25">
      <c r="B35" s="50" t="s">
        <v>71</v>
      </c>
      <c r="D35" s="53"/>
    </row>
    <row r="36" spans="2:4" x14ac:dyDescent="0.25">
      <c r="B36" s="55" t="s">
        <v>70</v>
      </c>
      <c r="D36" s="53"/>
    </row>
    <row r="37" spans="2:4" x14ac:dyDescent="0.25">
      <c r="B37" s="56" t="s">
        <v>72</v>
      </c>
      <c r="C37" s="51"/>
      <c r="D37" s="54"/>
    </row>
  </sheetData>
  <sheetProtection password="C71F" sheet="1" objects="1" scenarios="1"/>
  <mergeCells count="3">
    <mergeCell ref="B3:B6"/>
    <mergeCell ref="B8:B12"/>
    <mergeCell ref="B14:B28"/>
  </mergeCells>
  <phoneticPr fontId="9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4"/>
  <dimension ref="A1:I34"/>
  <sheetViews>
    <sheetView topLeftCell="A7" workbookViewId="0">
      <selection activeCell="K38" sqref="K38"/>
    </sheetView>
  </sheetViews>
  <sheetFormatPr defaultColWidth="5.77734375" defaultRowHeight="13.2" x14ac:dyDescent="0.25"/>
  <cols>
    <col min="1" max="6" width="5.77734375" style="1" customWidth="1"/>
  </cols>
  <sheetData>
    <row r="1" spans="1:9" x14ac:dyDescent="0.25">
      <c r="A1" s="1" t="s">
        <v>12</v>
      </c>
      <c r="B1" s="1" t="s">
        <v>13</v>
      </c>
      <c r="C1" s="1" t="s">
        <v>14</v>
      </c>
      <c r="D1" s="1" t="s">
        <v>15</v>
      </c>
      <c r="E1" s="1" t="s">
        <v>21</v>
      </c>
      <c r="F1" s="1" t="s">
        <v>22</v>
      </c>
      <c r="G1" s="1" t="s">
        <v>29</v>
      </c>
      <c r="H1" s="1" t="s">
        <v>30</v>
      </c>
      <c r="I1" s="1" t="s">
        <v>31</v>
      </c>
    </row>
    <row r="2" spans="1:9" x14ac:dyDescent="0.25">
      <c r="A2" s="1" t="str">
        <f>Formulario!U14</f>
        <v/>
      </c>
      <c r="B2" s="1" t="str">
        <f>Formulario!V14</f>
        <v/>
      </c>
      <c r="C2" s="1" t="str">
        <f>Formulario!W14</f>
        <v/>
      </c>
      <c r="D2" s="1" t="str">
        <f>Formulario!X14</f>
        <v/>
      </c>
      <c r="E2" s="1">
        <f>Formulario!Y14</f>
        <v>0</v>
      </c>
      <c r="F2" s="1" t="str">
        <f>Formulario!Z14</f>
        <v/>
      </c>
      <c r="G2">
        <f>IF(A2=1,F2,0)</f>
        <v>0</v>
      </c>
      <c r="H2">
        <f>IF(A2=2,F2,0)</f>
        <v>0</v>
      </c>
      <c r="I2">
        <f>IF(A2=3,F2,0)</f>
        <v>0</v>
      </c>
    </row>
    <row r="3" spans="1:9" x14ac:dyDescent="0.25">
      <c r="A3" s="1" t="str">
        <f>Formulario!U15</f>
        <v/>
      </c>
      <c r="B3" s="1" t="str">
        <f>Formulario!V15</f>
        <v/>
      </c>
      <c r="C3" s="1" t="str">
        <f>Formulario!W15</f>
        <v/>
      </c>
      <c r="D3" s="1" t="str">
        <f>Formulario!X15</f>
        <v/>
      </c>
      <c r="E3" s="1">
        <f>Formulario!Y15</f>
        <v>0</v>
      </c>
      <c r="F3" s="1" t="str">
        <f>Formulario!Z15</f>
        <v/>
      </c>
      <c r="G3">
        <f t="shared" ref="G3:G33" si="0">IF(A3=1,F3,0)</f>
        <v>0</v>
      </c>
      <c r="H3">
        <f t="shared" ref="H3:H33" si="1">IF(A3=2,F3,0)</f>
        <v>0</v>
      </c>
      <c r="I3">
        <f t="shared" ref="I3:I33" si="2">IF(A3=3,F3,0)</f>
        <v>0</v>
      </c>
    </row>
    <row r="4" spans="1:9" x14ac:dyDescent="0.25">
      <c r="A4" s="1" t="str">
        <f>Formulario!U16</f>
        <v/>
      </c>
      <c r="B4" s="1" t="str">
        <f>Formulario!V16</f>
        <v/>
      </c>
      <c r="C4" s="1" t="str">
        <f>Formulario!W16</f>
        <v/>
      </c>
      <c r="D4" s="1" t="str">
        <f>Formulario!X16</f>
        <v/>
      </c>
      <c r="E4" s="1">
        <f>Formulario!Y16</f>
        <v>0</v>
      </c>
      <c r="F4" s="1" t="str">
        <f>Formulario!Z16</f>
        <v/>
      </c>
      <c r="G4">
        <f t="shared" si="0"/>
        <v>0</v>
      </c>
      <c r="H4">
        <f t="shared" si="1"/>
        <v>0</v>
      </c>
      <c r="I4">
        <f t="shared" si="2"/>
        <v>0</v>
      </c>
    </row>
    <row r="5" spans="1:9" x14ac:dyDescent="0.25">
      <c r="A5" s="1" t="str">
        <f>Formulario!U17</f>
        <v/>
      </c>
      <c r="B5" s="1" t="str">
        <f>Formulario!V17</f>
        <v/>
      </c>
      <c r="C5" s="1" t="str">
        <f>Formulario!W17</f>
        <v/>
      </c>
      <c r="D5" s="1" t="str">
        <f>Formulario!X17</f>
        <v/>
      </c>
      <c r="E5" s="1">
        <f>Formulario!Y17</f>
        <v>0</v>
      </c>
      <c r="F5" s="1" t="str">
        <f>Formulario!Z17</f>
        <v/>
      </c>
      <c r="G5">
        <f t="shared" si="0"/>
        <v>0</v>
      </c>
      <c r="H5">
        <f t="shared" si="1"/>
        <v>0</v>
      </c>
      <c r="I5">
        <f t="shared" si="2"/>
        <v>0</v>
      </c>
    </row>
    <row r="6" spans="1:9" x14ac:dyDescent="0.25">
      <c r="A6" s="1" t="str">
        <f>Formulario!U18</f>
        <v/>
      </c>
      <c r="B6" s="1" t="str">
        <f>Formulario!V18</f>
        <v/>
      </c>
      <c r="C6" s="1" t="str">
        <f>Formulario!W18</f>
        <v/>
      </c>
      <c r="D6" s="1" t="str">
        <f>Formulario!X18</f>
        <v/>
      </c>
      <c r="E6" s="1">
        <f>Formulario!Y18</f>
        <v>0</v>
      </c>
      <c r="F6" s="1" t="str">
        <f>Formulario!Z18</f>
        <v/>
      </c>
      <c r="G6">
        <f t="shared" si="0"/>
        <v>0</v>
      </c>
      <c r="H6">
        <f t="shared" si="1"/>
        <v>0</v>
      </c>
      <c r="I6">
        <f t="shared" si="2"/>
        <v>0</v>
      </c>
    </row>
    <row r="7" spans="1:9" x14ac:dyDescent="0.25">
      <c r="A7" s="1" t="str">
        <f>Formulario!U19</f>
        <v/>
      </c>
      <c r="B7" s="1" t="str">
        <f>Formulario!V19</f>
        <v/>
      </c>
      <c r="C7" s="1" t="str">
        <f>Formulario!W19</f>
        <v/>
      </c>
      <c r="D7" s="1" t="str">
        <f>Formulario!X19</f>
        <v/>
      </c>
      <c r="E7" s="1">
        <f>Formulario!Y19</f>
        <v>0</v>
      </c>
      <c r="F7" s="1" t="str">
        <f>Formulario!Z19</f>
        <v/>
      </c>
      <c r="G7">
        <f t="shared" si="0"/>
        <v>0</v>
      </c>
      <c r="H7">
        <f t="shared" si="1"/>
        <v>0</v>
      </c>
      <c r="I7">
        <f t="shared" si="2"/>
        <v>0</v>
      </c>
    </row>
    <row r="8" spans="1:9" x14ac:dyDescent="0.25">
      <c r="A8" s="1" t="str">
        <f>Formulario!U20</f>
        <v/>
      </c>
      <c r="B8" s="1" t="str">
        <f>Formulario!V20</f>
        <v/>
      </c>
      <c r="C8" s="1" t="str">
        <f>Formulario!W20</f>
        <v/>
      </c>
      <c r="D8" s="1" t="str">
        <f>Formulario!X20</f>
        <v/>
      </c>
      <c r="E8" s="1">
        <f>Formulario!Y20</f>
        <v>0</v>
      </c>
      <c r="F8" s="1" t="str">
        <f>Formulario!Z20</f>
        <v/>
      </c>
      <c r="G8">
        <f t="shared" si="0"/>
        <v>0</v>
      </c>
      <c r="H8">
        <f t="shared" si="1"/>
        <v>0</v>
      </c>
      <c r="I8">
        <f t="shared" si="2"/>
        <v>0</v>
      </c>
    </row>
    <row r="9" spans="1:9" x14ac:dyDescent="0.25">
      <c r="A9" s="1" t="str">
        <f>Formulario!U21</f>
        <v/>
      </c>
      <c r="B9" s="1" t="str">
        <f>Formulario!V21</f>
        <v/>
      </c>
      <c r="C9" s="1" t="str">
        <f>Formulario!W21</f>
        <v/>
      </c>
      <c r="D9" s="1" t="str">
        <f>Formulario!X21</f>
        <v/>
      </c>
      <c r="E9" s="1">
        <f>Formulario!Y21</f>
        <v>0</v>
      </c>
      <c r="F9" s="1" t="str">
        <f>Formulario!Z21</f>
        <v/>
      </c>
      <c r="G9">
        <f t="shared" si="0"/>
        <v>0</v>
      </c>
      <c r="H9">
        <f t="shared" si="1"/>
        <v>0</v>
      </c>
      <c r="I9">
        <f t="shared" si="2"/>
        <v>0</v>
      </c>
    </row>
    <row r="10" spans="1:9" x14ac:dyDescent="0.25">
      <c r="A10" s="1" t="str">
        <f>Formulario!U22</f>
        <v/>
      </c>
      <c r="B10" s="1" t="str">
        <f>Formulario!V22</f>
        <v/>
      </c>
      <c r="C10" s="1" t="str">
        <f>Formulario!W22</f>
        <v/>
      </c>
      <c r="D10" s="1" t="str">
        <f>Formulario!X22</f>
        <v/>
      </c>
      <c r="E10" s="1">
        <f>Formulario!Y22</f>
        <v>0</v>
      </c>
      <c r="F10" s="1" t="str">
        <f>Formulario!Z22</f>
        <v/>
      </c>
      <c r="G10">
        <f t="shared" si="0"/>
        <v>0</v>
      </c>
      <c r="H10">
        <f t="shared" si="1"/>
        <v>0</v>
      </c>
      <c r="I10">
        <f t="shared" si="2"/>
        <v>0</v>
      </c>
    </row>
    <row r="11" spans="1:9" x14ac:dyDescent="0.25">
      <c r="A11" s="1" t="str">
        <f>Formulario!U23</f>
        <v/>
      </c>
      <c r="B11" s="1" t="str">
        <f>Formulario!V23</f>
        <v/>
      </c>
      <c r="C11" s="1" t="str">
        <f>Formulario!W23</f>
        <v/>
      </c>
      <c r="D11" s="1" t="str">
        <f>Formulario!X23</f>
        <v/>
      </c>
      <c r="E11" s="1">
        <f>Formulario!Y23</f>
        <v>0</v>
      </c>
      <c r="F11" s="1" t="str">
        <f>Formulario!Z23</f>
        <v/>
      </c>
      <c r="G11">
        <f t="shared" si="0"/>
        <v>0</v>
      </c>
      <c r="H11">
        <f t="shared" si="1"/>
        <v>0</v>
      </c>
      <c r="I11">
        <f t="shared" si="2"/>
        <v>0</v>
      </c>
    </row>
    <row r="12" spans="1:9" x14ac:dyDescent="0.25">
      <c r="A12" s="1" t="str">
        <f>Formulario!U24</f>
        <v/>
      </c>
      <c r="B12" s="1" t="str">
        <f>Formulario!V24</f>
        <v/>
      </c>
      <c r="C12" s="1" t="str">
        <f>Formulario!W24</f>
        <v/>
      </c>
      <c r="D12" s="1" t="str">
        <f>Formulario!X24</f>
        <v/>
      </c>
      <c r="E12" s="1">
        <f>Formulario!Y24</f>
        <v>0</v>
      </c>
      <c r="F12" s="1" t="str">
        <f>Formulario!Z24</f>
        <v/>
      </c>
      <c r="G12">
        <f t="shared" si="0"/>
        <v>0</v>
      </c>
      <c r="H12">
        <f t="shared" si="1"/>
        <v>0</v>
      </c>
      <c r="I12">
        <f t="shared" si="2"/>
        <v>0</v>
      </c>
    </row>
    <row r="13" spans="1:9" x14ac:dyDescent="0.25">
      <c r="A13" s="1" t="str">
        <f>Formulario!U25</f>
        <v/>
      </c>
      <c r="B13" s="1" t="str">
        <f>Formulario!V25</f>
        <v/>
      </c>
      <c r="C13" s="1" t="str">
        <f>Formulario!W25</f>
        <v/>
      </c>
      <c r="D13" s="1" t="str">
        <f>Formulario!X25</f>
        <v/>
      </c>
      <c r="E13" s="1">
        <f>Formulario!Y25</f>
        <v>0</v>
      </c>
      <c r="F13" s="1" t="str">
        <f>Formulario!Z25</f>
        <v/>
      </c>
      <c r="G13">
        <f t="shared" si="0"/>
        <v>0</v>
      </c>
      <c r="H13">
        <f t="shared" si="1"/>
        <v>0</v>
      </c>
      <c r="I13">
        <f t="shared" si="2"/>
        <v>0</v>
      </c>
    </row>
    <row r="14" spans="1:9" x14ac:dyDescent="0.25">
      <c r="A14" s="1" t="str">
        <f>Formulario!U26</f>
        <v/>
      </c>
      <c r="B14" s="1" t="str">
        <f>Formulario!V26</f>
        <v/>
      </c>
      <c r="C14" s="1" t="str">
        <f>Formulario!W26</f>
        <v/>
      </c>
      <c r="D14" s="1" t="str">
        <f>Formulario!X26</f>
        <v/>
      </c>
      <c r="E14" s="1">
        <f>Formulario!Y26</f>
        <v>0</v>
      </c>
      <c r="F14" s="1" t="str">
        <f>Formulario!Z26</f>
        <v/>
      </c>
      <c r="G14">
        <f t="shared" si="0"/>
        <v>0</v>
      </c>
      <c r="H14">
        <f t="shared" si="1"/>
        <v>0</v>
      </c>
      <c r="I14">
        <f t="shared" si="2"/>
        <v>0</v>
      </c>
    </row>
    <row r="15" spans="1:9" x14ac:dyDescent="0.25">
      <c r="A15" s="1" t="str">
        <f>Formulario!U27</f>
        <v/>
      </c>
      <c r="B15" s="1" t="str">
        <f>Formulario!V27</f>
        <v/>
      </c>
      <c r="C15" s="1" t="str">
        <f>Formulario!W27</f>
        <v/>
      </c>
      <c r="D15" s="1" t="str">
        <f>Formulario!X27</f>
        <v/>
      </c>
      <c r="E15" s="1">
        <f>Formulario!Y27</f>
        <v>0</v>
      </c>
      <c r="F15" s="1" t="str">
        <f>Formulario!Z27</f>
        <v/>
      </c>
      <c r="G15">
        <f t="shared" si="0"/>
        <v>0</v>
      </c>
      <c r="H15">
        <f t="shared" si="1"/>
        <v>0</v>
      </c>
      <c r="I15">
        <f t="shared" si="2"/>
        <v>0</v>
      </c>
    </row>
    <row r="16" spans="1:9" x14ac:dyDescent="0.25">
      <c r="A16" s="1" t="str">
        <f>Formulario!U28</f>
        <v/>
      </c>
      <c r="B16" s="1" t="str">
        <f>Formulario!V28</f>
        <v/>
      </c>
      <c r="C16" s="1" t="str">
        <f>Formulario!W28</f>
        <v/>
      </c>
      <c r="D16" s="1" t="str">
        <f>Formulario!X28</f>
        <v/>
      </c>
      <c r="E16" s="1">
        <f>Formulario!Y28</f>
        <v>0</v>
      </c>
      <c r="F16" s="1" t="str">
        <f>Formulario!Z28</f>
        <v/>
      </c>
      <c r="G16">
        <f t="shared" si="0"/>
        <v>0</v>
      </c>
      <c r="H16">
        <f t="shared" si="1"/>
        <v>0</v>
      </c>
      <c r="I16">
        <f t="shared" si="2"/>
        <v>0</v>
      </c>
    </row>
    <row r="17" spans="1:9" x14ac:dyDescent="0.25">
      <c r="A17" s="1" t="str">
        <f>Formulario!U29</f>
        <v/>
      </c>
      <c r="B17" s="1" t="str">
        <f>Formulario!V29</f>
        <v/>
      </c>
      <c r="C17" s="1" t="str">
        <f>Formulario!W29</f>
        <v/>
      </c>
      <c r="D17" s="1" t="str">
        <f>Formulario!X29</f>
        <v/>
      </c>
      <c r="E17" s="1">
        <f>Formulario!Y29</f>
        <v>0</v>
      </c>
      <c r="F17" s="1" t="str">
        <f>Formulario!Z29</f>
        <v/>
      </c>
      <c r="G17">
        <f t="shared" si="0"/>
        <v>0</v>
      </c>
      <c r="H17">
        <f t="shared" si="1"/>
        <v>0</v>
      </c>
      <c r="I17">
        <f t="shared" si="2"/>
        <v>0</v>
      </c>
    </row>
    <row r="18" spans="1:9" x14ac:dyDescent="0.25">
      <c r="A18" s="1" t="str">
        <f>Formulario!U30</f>
        <v/>
      </c>
      <c r="B18" s="1" t="str">
        <f>Formulario!V30</f>
        <v/>
      </c>
      <c r="C18" s="1" t="str">
        <f>Formulario!W30</f>
        <v/>
      </c>
      <c r="D18" s="1" t="str">
        <f>Formulario!X30</f>
        <v/>
      </c>
      <c r="E18" s="1">
        <f>Formulario!Y30</f>
        <v>0</v>
      </c>
      <c r="F18" s="1" t="str">
        <f>Formulario!Z30</f>
        <v/>
      </c>
      <c r="G18">
        <f t="shared" si="0"/>
        <v>0</v>
      </c>
      <c r="H18">
        <f t="shared" si="1"/>
        <v>0</v>
      </c>
      <c r="I18">
        <f t="shared" si="2"/>
        <v>0</v>
      </c>
    </row>
    <row r="19" spans="1:9" x14ac:dyDescent="0.25">
      <c r="A19" s="1" t="str">
        <f>Formulario!U31</f>
        <v/>
      </c>
      <c r="B19" s="1" t="str">
        <f>Formulario!V31</f>
        <v/>
      </c>
      <c r="C19" s="1" t="str">
        <f>Formulario!W31</f>
        <v/>
      </c>
      <c r="D19" s="1" t="str">
        <f>Formulario!X31</f>
        <v/>
      </c>
      <c r="E19" s="1">
        <f>Formulario!Y31</f>
        <v>0</v>
      </c>
      <c r="F19" s="1" t="str">
        <f>Formulario!Z31</f>
        <v/>
      </c>
      <c r="G19">
        <f t="shared" si="0"/>
        <v>0</v>
      </c>
      <c r="H19">
        <f t="shared" si="1"/>
        <v>0</v>
      </c>
      <c r="I19">
        <f t="shared" si="2"/>
        <v>0</v>
      </c>
    </row>
    <row r="20" spans="1:9" x14ac:dyDescent="0.25">
      <c r="A20" s="1" t="str">
        <f>Formulario!U32</f>
        <v/>
      </c>
      <c r="B20" s="1" t="str">
        <f>Formulario!V32</f>
        <v/>
      </c>
      <c r="C20" s="1" t="str">
        <f>Formulario!W32</f>
        <v/>
      </c>
      <c r="D20" s="1" t="str">
        <f>Formulario!X32</f>
        <v/>
      </c>
      <c r="E20" s="1">
        <f>Formulario!Y32</f>
        <v>0</v>
      </c>
      <c r="F20" s="1" t="str">
        <f>Formulario!Z32</f>
        <v/>
      </c>
      <c r="G20">
        <f t="shared" si="0"/>
        <v>0</v>
      </c>
      <c r="H20">
        <f t="shared" si="1"/>
        <v>0</v>
      </c>
      <c r="I20">
        <f t="shared" si="2"/>
        <v>0</v>
      </c>
    </row>
    <row r="21" spans="1:9" x14ac:dyDescent="0.25">
      <c r="A21" s="1" t="str">
        <f>Formulario!U33</f>
        <v/>
      </c>
      <c r="B21" s="1" t="str">
        <f>Formulario!V33</f>
        <v/>
      </c>
      <c r="C21" s="1" t="str">
        <f>Formulario!W33</f>
        <v/>
      </c>
      <c r="D21" s="1" t="str">
        <f>Formulario!X33</f>
        <v/>
      </c>
      <c r="E21" s="1">
        <f>Formulario!Y33</f>
        <v>0</v>
      </c>
      <c r="F21" s="1" t="str">
        <f>Formulario!Z33</f>
        <v/>
      </c>
      <c r="G21">
        <f t="shared" si="0"/>
        <v>0</v>
      </c>
      <c r="H21">
        <f t="shared" si="1"/>
        <v>0</v>
      </c>
      <c r="I21">
        <f t="shared" si="2"/>
        <v>0</v>
      </c>
    </row>
    <row r="22" spans="1:9" x14ac:dyDescent="0.25">
      <c r="A22" s="1" t="str">
        <f>Formulario!U34</f>
        <v/>
      </c>
      <c r="B22" s="1" t="str">
        <f>Formulario!V34</f>
        <v/>
      </c>
      <c r="C22" s="1" t="str">
        <f>Formulario!W34</f>
        <v/>
      </c>
      <c r="D22" s="1" t="str">
        <f>Formulario!X34</f>
        <v/>
      </c>
      <c r="E22" s="1">
        <f>Formulario!Y34</f>
        <v>0</v>
      </c>
      <c r="F22" s="1" t="str">
        <f>Formulario!Z34</f>
        <v/>
      </c>
      <c r="G22">
        <f t="shared" si="0"/>
        <v>0</v>
      </c>
      <c r="H22">
        <f t="shared" si="1"/>
        <v>0</v>
      </c>
      <c r="I22">
        <f t="shared" si="2"/>
        <v>0</v>
      </c>
    </row>
    <row r="23" spans="1:9" x14ac:dyDescent="0.25">
      <c r="A23" s="1" t="str">
        <f>Formulario!U35</f>
        <v/>
      </c>
      <c r="B23" s="1" t="str">
        <f>Formulario!V35</f>
        <v/>
      </c>
      <c r="C23" s="1" t="str">
        <f>Formulario!W35</f>
        <v/>
      </c>
      <c r="D23" s="1" t="str">
        <f>Formulario!X35</f>
        <v/>
      </c>
      <c r="E23" s="1">
        <f>Formulario!Y35</f>
        <v>0</v>
      </c>
      <c r="F23" s="1" t="str">
        <f>Formulario!Z35</f>
        <v/>
      </c>
      <c r="G23">
        <f t="shared" si="0"/>
        <v>0</v>
      </c>
      <c r="H23">
        <f t="shared" si="1"/>
        <v>0</v>
      </c>
      <c r="I23">
        <f t="shared" si="2"/>
        <v>0</v>
      </c>
    </row>
    <row r="24" spans="1:9" x14ac:dyDescent="0.25">
      <c r="A24" s="1" t="str">
        <f>Formulario!U36</f>
        <v/>
      </c>
      <c r="B24" s="1" t="str">
        <f>Formulario!V36</f>
        <v/>
      </c>
      <c r="C24" s="1" t="str">
        <f>Formulario!W36</f>
        <v/>
      </c>
      <c r="D24" s="1" t="str">
        <f>Formulario!X36</f>
        <v/>
      </c>
      <c r="E24" s="1">
        <f>Formulario!Y36</f>
        <v>0</v>
      </c>
      <c r="F24" s="1" t="str">
        <f>Formulario!Z36</f>
        <v/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9" x14ac:dyDescent="0.25">
      <c r="A25" s="1" t="str">
        <f>Formulario!U37</f>
        <v/>
      </c>
      <c r="B25" s="1" t="str">
        <f>Formulario!V37</f>
        <v/>
      </c>
      <c r="C25" s="1" t="str">
        <f>Formulario!W37</f>
        <v/>
      </c>
      <c r="D25" s="1" t="str">
        <f>Formulario!X37</f>
        <v/>
      </c>
      <c r="E25" s="1">
        <f>Formulario!Y37</f>
        <v>0</v>
      </c>
      <c r="F25" s="1" t="str">
        <f>Formulario!Z37</f>
        <v/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9" x14ac:dyDescent="0.25">
      <c r="A26" s="1" t="str">
        <f>Formulario!U38</f>
        <v/>
      </c>
      <c r="B26" s="1" t="str">
        <f>Formulario!V38</f>
        <v/>
      </c>
      <c r="C26" s="1" t="str">
        <f>Formulario!W38</f>
        <v/>
      </c>
      <c r="D26" s="1" t="str">
        <f>Formulario!X38</f>
        <v/>
      </c>
      <c r="E26" s="1">
        <f>Formulario!Y38</f>
        <v>0</v>
      </c>
      <c r="F26" s="1" t="str">
        <f>Formulario!Z38</f>
        <v/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9" x14ac:dyDescent="0.25">
      <c r="A27" s="1" t="str">
        <f>Formulario!U39</f>
        <v/>
      </c>
      <c r="B27" s="1" t="str">
        <f>Formulario!V39</f>
        <v/>
      </c>
      <c r="C27" s="1" t="str">
        <f>Formulario!W39</f>
        <v/>
      </c>
      <c r="D27" s="1" t="str">
        <f>Formulario!X39</f>
        <v/>
      </c>
      <c r="E27" s="1">
        <f>Formulario!Y39</f>
        <v>0</v>
      </c>
      <c r="F27" s="1" t="str">
        <f>Formulario!Z39</f>
        <v/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9" x14ac:dyDescent="0.25">
      <c r="A28" s="1" t="str">
        <f>Formulario!U40</f>
        <v/>
      </c>
      <c r="B28" s="1" t="str">
        <f>Formulario!V40</f>
        <v/>
      </c>
      <c r="C28" s="1" t="str">
        <f>Formulario!W40</f>
        <v/>
      </c>
      <c r="D28" s="1" t="str">
        <f>Formulario!X40</f>
        <v/>
      </c>
      <c r="E28" s="1">
        <f>Formulario!Y40</f>
        <v>0</v>
      </c>
      <c r="F28" s="1" t="str">
        <f>Formulario!Z40</f>
        <v/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9" x14ac:dyDescent="0.25">
      <c r="A29" s="1" t="str">
        <f>Formulario!U41</f>
        <v/>
      </c>
      <c r="B29" s="1" t="str">
        <f>Formulario!V41</f>
        <v/>
      </c>
      <c r="C29" s="1" t="str">
        <f>Formulario!W41</f>
        <v/>
      </c>
      <c r="D29" s="1" t="str">
        <f>Formulario!X41</f>
        <v/>
      </c>
      <c r="E29" s="1">
        <f>Formulario!Y41</f>
        <v>0</v>
      </c>
      <c r="F29" s="1" t="str">
        <f>Formulario!Z41</f>
        <v/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9" x14ac:dyDescent="0.25">
      <c r="A30" s="1" t="str">
        <f>Formulario!U42</f>
        <v/>
      </c>
      <c r="B30" s="1" t="str">
        <f>Formulario!V42</f>
        <v/>
      </c>
      <c r="C30" s="1" t="str">
        <f>Formulario!W42</f>
        <v/>
      </c>
      <c r="D30" s="1" t="str">
        <f>Formulario!X42</f>
        <v/>
      </c>
      <c r="E30" s="1">
        <f>Formulario!Y42</f>
        <v>0</v>
      </c>
      <c r="F30" s="1" t="str">
        <f>Formulario!Z42</f>
        <v/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9" x14ac:dyDescent="0.25">
      <c r="A31" s="1" t="str">
        <f>Formulario!U43</f>
        <v/>
      </c>
      <c r="B31" s="1" t="str">
        <f>Formulario!V43</f>
        <v/>
      </c>
      <c r="C31" s="1" t="str">
        <f>Formulario!W43</f>
        <v/>
      </c>
      <c r="D31" s="1" t="str">
        <f>Formulario!X43</f>
        <v/>
      </c>
      <c r="E31" s="1">
        <f>Formulario!Y43</f>
        <v>0</v>
      </c>
      <c r="F31" s="1" t="str">
        <f>Formulario!Z43</f>
        <v/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9" x14ac:dyDescent="0.25">
      <c r="A32" s="1" t="str">
        <f>Formulario!U44</f>
        <v/>
      </c>
      <c r="B32" s="1" t="str">
        <f>Formulario!V44</f>
        <v/>
      </c>
      <c r="C32" s="1" t="str">
        <f>Formulario!W44</f>
        <v/>
      </c>
      <c r="D32" s="1" t="str">
        <f>Formulario!X44</f>
        <v/>
      </c>
      <c r="E32" s="1">
        <f>Formulario!Y44</f>
        <v>0</v>
      </c>
      <c r="F32" s="1" t="str">
        <f>Formulario!Z44</f>
        <v/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9" x14ac:dyDescent="0.25">
      <c r="A33" s="1" t="str">
        <f>Formulario!U45</f>
        <v/>
      </c>
      <c r="B33" s="1" t="str">
        <f>Formulario!V45</f>
        <v/>
      </c>
      <c r="C33" s="1" t="str">
        <f>Formulario!W45</f>
        <v/>
      </c>
      <c r="D33" s="1" t="str">
        <f>Formulario!X45</f>
        <v/>
      </c>
      <c r="E33" s="1">
        <f>Formulario!Y45</f>
        <v>0</v>
      </c>
      <c r="F33" s="1" t="str">
        <f>Formulario!Z45</f>
        <v/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9" x14ac:dyDescent="0.25">
      <c r="G34">
        <f>SUM(G2:G33)</f>
        <v>0</v>
      </c>
      <c r="H34">
        <f>SUM(H2:H33)</f>
        <v>0</v>
      </c>
      <c r="I34">
        <f>SUM(I2:I33)</f>
        <v>0</v>
      </c>
    </row>
  </sheetData>
  <sheetProtection password="C71F" sheet="1" objects="1" scenarios="1"/>
  <phoneticPr fontId="9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Formulario</vt:lpstr>
      <vt:lpstr>Grupos</vt:lpstr>
      <vt:lpstr>Soma</vt:lpstr>
    </vt:vector>
  </TitlesOfParts>
  <Company>Kavanagh &amp; Cia. Ltda.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Kavanagh</dc:creator>
  <cp:lastModifiedBy>DELL</cp:lastModifiedBy>
  <cp:lastPrinted>2007-06-22T10:09:33Z</cp:lastPrinted>
  <dcterms:created xsi:type="dcterms:W3CDTF">2007-06-20T18:48:41Z</dcterms:created>
  <dcterms:modified xsi:type="dcterms:W3CDTF">2024-10-23T21:12:28Z</dcterms:modified>
</cp:coreProperties>
</file>