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ialogsheets/sheet1.xml" ContentType="application/vnd.openxmlformats-officedocument.spreadsheetml.dialog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Meu Drive\UTFPR\DIREC\DIREC\Cursos de Extensão\"/>
    </mc:Choice>
  </mc:AlternateContent>
  <xr:revisionPtr revIDLastSave="0" documentId="13_ncr:1_{3FCCFF19-324A-4D36-9110-41AD1B8BA806}" xr6:coauthVersionLast="47" xr6:coauthVersionMax="47" xr10:uidLastSave="{00000000-0000-0000-0000-000000000000}"/>
  <bookViews>
    <workbookView xWindow="-28920" yWindow="-120" windowWidth="29040" windowHeight="15840" tabRatio="684" activeTab="2" xr2:uid="{00000000-000D-0000-FFFF-FFFF00000000}"/>
  </bookViews>
  <sheets>
    <sheet name="Instruções de Preenchimento" sheetId="11" r:id="rId1"/>
    <sheet name="Cursos Corporativos" sheetId="14" r:id="rId2"/>
    <sheet name="Cursos Abertos - Comunitários" sheetId="15" r:id="rId3"/>
    <sheet name="Detalhamento" sheetId="12" r:id="rId4"/>
    <sheet name="FUNTEF Cartão de Crédito" sheetId="13" r:id="rId5"/>
    <sheet name="Cálculos" sheetId="3" state="hidden" r:id="rId6"/>
    <sheet name="Adicional" sheetId="2" state="hidden" r:id="rId7"/>
    <sheet name="Módulos" sheetId="4" state="veryHidden" r:id="rId8"/>
  </sheets>
  <definedNames>
    <definedName name="_xlnm._FilterDatabase" localSheetId="2" hidden="1">'Cursos Abertos - Comunitários'!$D$15:$I$18</definedName>
    <definedName name="_xlnm._FilterDatabase" localSheetId="1" hidden="1">'Cursos Corporativos'!$D$15:$I$18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" i="12" l="1"/>
  <c r="D81" i="12"/>
  <c r="L21" i="15"/>
  <c r="L20" i="15"/>
  <c r="L19" i="15"/>
  <c r="L21" i="14"/>
  <c r="L20" i="14"/>
  <c r="L19" i="14"/>
  <c r="B2" i="3"/>
  <c r="J15" i="13"/>
  <c r="K15" i="13"/>
  <c r="D16" i="13"/>
  <c r="F16" i="13"/>
  <c r="D17" i="13"/>
  <c r="K26" i="13"/>
  <c r="C27" i="13"/>
  <c r="E27" i="13"/>
  <c r="C28" i="13"/>
  <c r="E28" i="13"/>
  <c r="F17" i="13"/>
  <c r="F28" i="13"/>
  <c r="G28" i="13"/>
  <c r="K28" i="13"/>
  <c r="C29" i="13"/>
  <c r="E29" i="13"/>
  <c r="C30" i="13"/>
  <c r="E30" i="13"/>
  <c r="C31" i="13"/>
  <c r="E31" i="13"/>
  <c r="H31" i="13"/>
  <c r="F31" i="13"/>
  <c r="G31" i="13"/>
  <c r="C32" i="13"/>
  <c r="E32" i="13"/>
  <c r="G32" i="13"/>
  <c r="F32" i="13"/>
  <c r="C33" i="13"/>
  <c r="E33" i="13"/>
  <c r="F33" i="13"/>
  <c r="C34" i="13"/>
  <c r="E34" i="13"/>
  <c r="C35" i="13"/>
  <c r="E35" i="13"/>
  <c r="H35" i="13"/>
  <c r="F35" i="13"/>
  <c r="G35" i="13"/>
  <c r="C36" i="13"/>
  <c r="E36" i="13"/>
  <c r="G36" i="13"/>
  <c r="F36" i="13"/>
  <c r="C37" i="13"/>
  <c r="E37" i="13"/>
  <c r="C38" i="13"/>
  <c r="E38" i="13"/>
  <c r="E39" i="13"/>
  <c r="F39" i="13"/>
  <c r="G39" i="13"/>
  <c r="H39" i="13"/>
  <c r="E7" i="12"/>
  <c r="M7" i="12"/>
  <c r="O7" i="12"/>
  <c r="E8" i="12"/>
  <c r="M8" i="12"/>
  <c r="O8" i="12"/>
  <c r="E9" i="12"/>
  <c r="E16" i="12"/>
  <c r="L35" i="15"/>
  <c r="F63" i="15"/>
  <c r="M9" i="12"/>
  <c r="O9" i="12"/>
  <c r="E10" i="12"/>
  <c r="M10" i="12"/>
  <c r="O10" i="12"/>
  <c r="E11" i="12"/>
  <c r="E12" i="12"/>
  <c r="E13" i="12"/>
  <c r="E14" i="12"/>
  <c r="E15" i="12"/>
  <c r="E22" i="12"/>
  <c r="E23" i="12"/>
  <c r="E24" i="12"/>
  <c r="E25" i="12"/>
  <c r="E27" i="12"/>
  <c r="L36" i="14"/>
  <c r="F63" i="14"/>
  <c r="E26" i="12"/>
  <c r="E32" i="12"/>
  <c r="E33" i="12"/>
  <c r="L38" i="14"/>
  <c r="F67" i="14"/>
  <c r="E34" i="12"/>
  <c r="L37" i="14"/>
  <c r="F66" i="14"/>
  <c r="E35" i="12"/>
  <c r="E36" i="12"/>
  <c r="E42" i="12"/>
  <c r="E43" i="12"/>
  <c r="E51" i="12"/>
  <c r="E44" i="12"/>
  <c r="E45" i="12"/>
  <c r="E46" i="12"/>
  <c r="E47" i="12"/>
  <c r="E48" i="12"/>
  <c r="E49" i="12"/>
  <c r="E50" i="12"/>
  <c r="B59" i="12"/>
  <c r="L39" i="14"/>
  <c r="F65" i="14"/>
  <c r="E65" i="12"/>
  <c r="E66" i="12"/>
  <c r="E67" i="12"/>
  <c r="E68" i="12"/>
  <c r="E69" i="12"/>
  <c r="E70" i="12"/>
  <c r="E71" i="12"/>
  <c r="E72" i="12"/>
  <c r="E73" i="12"/>
  <c r="H79" i="12"/>
  <c r="H81" i="12"/>
  <c r="L43" i="15"/>
  <c r="L22" i="15"/>
  <c r="L22" i="14"/>
  <c r="M27" i="14"/>
  <c r="L30" i="14"/>
  <c r="M24" i="14"/>
  <c r="M24" i="15"/>
  <c r="M27" i="15"/>
  <c r="L30" i="15"/>
  <c r="F38" i="13"/>
  <c r="G38" i="13"/>
  <c r="H38" i="13"/>
  <c r="G34" i="13"/>
  <c r="H34" i="13"/>
  <c r="F34" i="13"/>
  <c r="F30" i="13"/>
  <c r="G30" i="13"/>
  <c r="H30" i="13"/>
  <c r="E37" i="12"/>
  <c r="G37" i="13"/>
  <c r="H37" i="13"/>
  <c r="H32" i="13"/>
  <c r="G29" i="13"/>
  <c r="H29" i="13"/>
  <c r="F37" i="13"/>
  <c r="F29" i="13"/>
  <c r="L37" i="15"/>
  <c r="F67" i="15"/>
  <c r="H33" i="13"/>
  <c r="H36" i="13"/>
  <c r="G33" i="13"/>
  <c r="H28" i="13"/>
  <c r="L31" i="15"/>
  <c r="L32" i="15"/>
  <c r="L31" i="14"/>
  <c r="L32" i="14"/>
  <c r="E74" i="12"/>
  <c r="L56" i="15"/>
  <c r="L38" i="15"/>
  <c r="F68" i="15"/>
  <c r="L40" i="15"/>
  <c r="F65" i="15"/>
  <c r="L40" i="14"/>
  <c r="M21" i="15"/>
  <c r="M21" i="14"/>
  <c r="M20" i="15"/>
  <c r="M20" i="14"/>
  <c r="M19" i="15"/>
  <c r="M19" i="14"/>
  <c r="L36" i="15"/>
  <c r="F64" i="15"/>
  <c r="L35" i="14"/>
  <c r="F62" i="14"/>
  <c r="L39" i="15"/>
  <c r="F66" i="15"/>
  <c r="C95" i="12"/>
  <c r="L42" i="15"/>
  <c r="L41" i="15"/>
  <c r="F69" i="15"/>
  <c r="L41" i="14"/>
  <c r="F68" i="14"/>
  <c r="F64" i="14"/>
  <c r="L42" i="14"/>
  <c r="L34" i="14"/>
  <c r="L45" i="14"/>
  <c r="L50" i="14"/>
  <c r="L49" i="14"/>
  <c r="L34" i="15"/>
  <c r="L45" i="15"/>
  <c r="L50" i="15"/>
  <c r="L47" i="14"/>
  <c r="L48" i="14"/>
  <c r="L48" i="15"/>
  <c r="L49" i="15"/>
  <c r="L47" i="15"/>
  <c r="L54" i="15"/>
  <c r="F69" i="14"/>
  <c r="F70" i="14"/>
  <c r="F70" i="15"/>
  <c r="F71" i="15"/>
  <c r="N71" i="15"/>
  <c r="L57" i="15"/>
  <c r="D11" i="13"/>
  <c r="G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Douglas Renaux</author>
    <author>dicpro1</author>
  </authors>
  <commentList>
    <comment ref="N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Preencher nesta planilha apenas os campos com fundo cinza e os textos em vermelho. Os demais são calculados.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" authorId="0" shapeId="0" xr:uid="{00000000-0006-0000-0100-000002000000}">
      <text>
        <r>
          <rPr>
            <b/>
            <sz val="11"/>
            <color indexed="81"/>
            <rFont val="Tahoma"/>
            <family val="2"/>
          </rPr>
          <t>Preencher nesta planilha os valoers nos campos com fundo cinza e os campos com texto em vermelho. Os demais campos são calculados automaticamente.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2" authorId="1" shapeId="0" xr:uid="{00000000-0006-0000-0100-000003000000}">
      <text>
        <r>
          <rPr>
            <b/>
            <sz val="11"/>
            <color indexed="81"/>
            <rFont val="Tahoma"/>
            <family val="2"/>
          </rPr>
          <t xml:space="preserve">Obs: externos e encargos são contabilizados em 7.5 e 7.6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Douglas Renaux</author>
    <author>dicpro1</author>
  </authors>
  <commentList>
    <comment ref="J19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>Preencher nesta planilha os valoers nos campos com fundo cinza e os campos com texto em vermelho. Os demais campos são calculados automaticamente.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2" authorId="1" shapeId="0" xr:uid="{00000000-0006-0000-0200-000002000000}">
      <text>
        <r>
          <rPr>
            <b/>
            <sz val="11"/>
            <color indexed="81"/>
            <rFont val="Tahoma"/>
            <family val="2"/>
          </rPr>
          <t xml:space="preserve">Obs: externos e respectivos encargos são contabilizados em 7.5 e 7.6
</t>
        </r>
      </text>
    </comment>
  </commentList>
</comments>
</file>

<file path=xl/sharedStrings.xml><?xml version="1.0" encoding="utf-8"?>
<sst xmlns="http://schemas.openxmlformats.org/spreadsheetml/2006/main" count="367" uniqueCount="217">
  <si>
    <t>total</t>
  </si>
  <si>
    <t>taxa</t>
  </si>
  <si>
    <t>adicional</t>
  </si>
  <si>
    <t>x</t>
  </si>
  <si>
    <t>de 1 a 5</t>
  </si>
  <si>
    <t>Mestrado</t>
  </si>
  <si>
    <t>de 1 a 3</t>
  </si>
  <si>
    <t>Doutorado</t>
  </si>
  <si>
    <t>02 - Docência 2:</t>
  </si>
  <si>
    <t xml:space="preserve">03 - Docência 3: </t>
  </si>
  <si>
    <t>04 - Coordenação:</t>
  </si>
  <si>
    <t>01 - Docência 1:</t>
  </si>
  <si>
    <t>DIRETORIA DE RELAÇÕES EMPRESARIAIS E COMUNITÁRIAS</t>
  </si>
  <si>
    <t>UNIVERSIDADE TENCOLÓGICA FEDERAL DO PARANÁ</t>
  </si>
  <si>
    <t>10 - Apoio à extensão</t>
  </si>
  <si>
    <t>Descrição</t>
  </si>
  <si>
    <t>Notebook</t>
  </si>
  <si>
    <t>Coffee Break</t>
  </si>
  <si>
    <t>De acordo com a Deliberação nº7/2018 do COUNI UTFPR, os valores da FUNTEF e de Ressarcimento de Custos</t>
  </si>
  <si>
    <t>08 - Ressarcimento Custos UTFPR</t>
  </si>
  <si>
    <t>PESSOAL</t>
  </si>
  <si>
    <t>09 - DOA FUNTEF</t>
  </si>
  <si>
    <t>Valor Cobrado por Aluno  =</t>
  </si>
  <si>
    <t>CÂMPUS XXX</t>
  </si>
  <si>
    <t>Diárias e Passagens</t>
  </si>
  <si>
    <t>Preencher apenas uma das abas conforme o tipo de atividade de extensão a ser executada:</t>
  </si>
  <si>
    <t xml:space="preserve"> - Curso Aberto - se refere a curso de extensão oferecido para participantes individuais. Número de participantes entre o mínimo e máximo definidos nesta aba.</t>
  </si>
  <si>
    <t xml:space="preserve"> - Eventos - para eventos a exemplo de seminários, congressos e outros</t>
  </si>
  <si>
    <t xml:space="preserve"> - Consultoria - para atividades de consultoria prestadas à empresa ou similar</t>
  </si>
  <si>
    <t xml:space="preserve"> - Apoio Laboratorial - para Laudos, prototipações, etc.</t>
  </si>
  <si>
    <t xml:space="preserve"> - Atividade Cultural - para apresentações culturais e artisticas e similares</t>
  </si>
  <si>
    <t>PROJETO:</t>
  </si>
  <si>
    <t>Nome do Curso</t>
  </si>
  <si>
    <t>Nº:</t>
  </si>
  <si>
    <t>Período de Realização:</t>
  </si>
  <si>
    <t>Coordenador:</t>
  </si>
  <si>
    <t>Secretária:</t>
  </si>
  <si>
    <t>Apoio Técnico:</t>
  </si>
  <si>
    <t>Total vagas disponíveis</t>
  </si>
  <si>
    <t>Nome</t>
  </si>
  <si>
    <t>Nome (opcional)</t>
  </si>
  <si>
    <t>Instrutor(es):</t>
  </si>
  <si>
    <t>Nome(s)</t>
  </si>
  <si>
    <t>DD-MM-YYYY a 
DD-MM-YYYY</t>
  </si>
  <si>
    <t>Carga horária:</t>
  </si>
  <si>
    <t>Duração do Curso (em semanas)</t>
  </si>
  <si>
    <t>C.H. de cada instrutor</t>
  </si>
  <si>
    <t>R$ / hora</t>
  </si>
  <si>
    <t>7.1 - despesas com Material de Consumo</t>
  </si>
  <si>
    <t>7.2 - despesas com Material Permanente</t>
  </si>
  <si>
    <t>7.4 - despesas com Serviços de Terceiros - PJ</t>
  </si>
  <si>
    <t>05 - Apoio+Secretaria:</t>
  </si>
  <si>
    <t>SERVIÇOS DE TERCEIROS - PESSOA JURÍDICA</t>
  </si>
  <si>
    <t>DESCRIÇÃO DETALHADA DOS SERVIÇOS A SEREM REALIZADOS</t>
  </si>
  <si>
    <t>CUSTO ESTIMADO DO SERVIÇO (R$)</t>
  </si>
  <si>
    <t>Inscrição em cursos de capacitação docente</t>
  </si>
  <si>
    <t>TOTAL  (R$)</t>
  </si>
  <si>
    <t>COLABORADOR EXTERNO - PESSOA FÍSICA</t>
  </si>
  <si>
    <t>DESCRIÇÃO DAS SERVIÇOS A SEREM REALIZADOS</t>
  </si>
  <si>
    <t>PREÇO UNITÁRIO  (R$)</t>
  </si>
  <si>
    <t>CUSTO DO ITEM  (R$)</t>
  </si>
  <si>
    <t>NOME</t>
  </si>
  <si>
    <t>C.H.</t>
  </si>
  <si>
    <t>Docência - Doutorado</t>
  </si>
  <si>
    <t>Docência - Mestrado</t>
  </si>
  <si>
    <t>Docência - Especialista</t>
  </si>
  <si>
    <t>DESCRIÇÃO</t>
  </si>
  <si>
    <t>ELEMENTO DE DESPESA</t>
  </si>
  <si>
    <t>Permanente</t>
  </si>
  <si>
    <t>Serviços de Terceiros - PJ</t>
  </si>
  <si>
    <t>Inscrição em Congresso</t>
  </si>
  <si>
    <t>Consumo</t>
  </si>
  <si>
    <t>QUAN-
TIDADE</t>
  </si>
  <si>
    <t>Caneta</t>
  </si>
  <si>
    <t>Pasta</t>
  </si>
  <si>
    <t>Bloco</t>
  </si>
  <si>
    <t>Apostila</t>
  </si>
  <si>
    <t>Fotocópia</t>
  </si>
  <si>
    <t>Percentual sobre o Total do Projeto</t>
  </si>
  <si>
    <t>8 horas</t>
  </si>
  <si>
    <t>Material Permanente</t>
  </si>
  <si>
    <t>Software - Office Pro</t>
  </si>
  <si>
    <t>Passagens aéreas</t>
  </si>
  <si>
    <t>Passagens rodoviárias</t>
  </si>
  <si>
    <t>Diárias Nacionais</t>
  </si>
  <si>
    <t>Superavit - previsão de gastos</t>
  </si>
  <si>
    <t>sub-total docência</t>
  </si>
  <si>
    <t>Remuneração do Magistério Superior conforme:</t>
  </si>
  <si>
    <t>http://portal.utfpr.edu.br/servidores/site/carreira-e-remuneracao/docentes-magisterio-superior/remuneracao-1</t>
  </si>
  <si>
    <t>Aperfeiçoamento</t>
  </si>
  <si>
    <t>Especialização</t>
  </si>
  <si>
    <t>Valor de ref. por hora</t>
  </si>
  <si>
    <t>Valor max. por hora</t>
  </si>
  <si>
    <t>Valores máximos por hora</t>
  </si>
  <si>
    <t xml:space="preserve">Valores totais máximos </t>
  </si>
  <si>
    <t>Em cada aba, preencher os campos que estão com fundo em côr cinza.</t>
  </si>
  <si>
    <r>
      <rPr>
        <b/>
        <sz val="11"/>
        <rFont val="Arial"/>
        <family val="2"/>
      </rPr>
      <t>Se</t>
    </r>
    <r>
      <rPr>
        <sz val="11"/>
        <rFont val="Arial"/>
        <family val="2"/>
      </rPr>
      <t xml:space="preserve"> houver elementos de despesa em Consumo, Material Permanente, Diárias, Passagens, Serviços de Terceiros e outros, detalhar estes valores na aba </t>
    </r>
    <r>
      <rPr>
        <b/>
        <sz val="11"/>
        <rFont val="Arial"/>
        <family val="2"/>
      </rPr>
      <t>Detalhamento</t>
    </r>
  </si>
  <si>
    <t>Células em vermelho estão preenchidas a titulo de exemplo. Substituir pelos elementos reais e apagar o que não for usado.</t>
  </si>
  <si>
    <t>Titular, E, DE</t>
  </si>
  <si>
    <t>Adjunto C4, Mestre, DE</t>
  </si>
  <si>
    <t>Assistente, B2, DE</t>
  </si>
  <si>
    <t>Auxiliar A2, aperf. DE</t>
  </si>
  <si>
    <t xml:space="preserve"> - Curso Corporativo - se refere a cursos fechados, com valor fixo, independente do número de participantes</t>
  </si>
  <si>
    <t>Obs: (em 7-fev-2020)</t>
  </si>
  <si>
    <t>As normas complementares (Deliberação 7/2018 do COUNI) estabelece que os percentuais da UTFPR e da FUNTEF são calculados sobre o valor total do Instrumento Pactuado.</t>
  </si>
  <si>
    <t>Tem havido diferentes interpretações do que significa "Instrumento Pactuado". Foram consultados PROJU e AUDIN, sobre o entendimento correto. A conclusão foi que valor total do Instrumento Pactuado</t>
  </si>
  <si>
    <t>se refere ao valor total incluindo os valores da UTFPR, da FUNTEF e de Apoio à Extensão (quando houver).</t>
  </si>
  <si>
    <t>Considerando que alterações na fórmula de cálculo precisam ser realizados em consonância com a Regulamentação, no caso, com as Normas Complementares, a solução acordada foi:</t>
  </si>
  <si>
    <t xml:space="preserve">b) será encaminhado ao COUNI uma solicitação de alteração das Normas Complementares no sentido de calcular os percentuais apenas sobre os custos diretos do curso, facilitando assim o entendimento. </t>
  </si>
  <si>
    <t xml:space="preserve">  se, e quando, esta alteração for aprovada, a planilha será alterada.</t>
  </si>
  <si>
    <t>Número mínimo de participantes pagantes:</t>
  </si>
  <si>
    <t xml:space="preserve">a) de imediato, os percentuais da FUNTEF e de Apoio à Extensão foram temporariamente reduzidos de 10% para 8%. Justifica-se pelo fato de 8% sobre o valor total ser aproximadamente o mesmo valor que 10% sobre o custo direto do curso. </t>
  </si>
  <si>
    <t>As Normas Complementares definem este Ressarcimento como valor mínimo de 3%. DIREC do câmpus pode aumentar o valor.</t>
  </si>
  <si>
    <t>O DOA da FUNTEF está estabelecido pela FUNTF como 8% a partir de Fev-2020 até que a FUNTEF decida por outro valor.</t>
  </si>
  <si>
    <t>Cabe a DIREC do câmpus definir este valor de acordo com Contrato celebrado entre câmpus e FUNTEF.</t>
  </si>
  <si>
    <t>Custos
Indiretos</t>
  </si>
  <si>
    <t>CUSTO DIRETO DO CURSO</t>
  </si>
  <si>
    <t>VALOR TOTAL</t>
  </si>
  <si>
    <t>somado aos Custor Indiretos.</t>
  </si>
  <si>
    <t>(vigente a partir de 01-08-2019)</t>
  </si>
  <si>
    <r>
      <t xml:space="preserve">Os textos em </t>
    </r>
    <r>
      <rPr>
        <sz val="11"/>
        <color indexed="10"/>
        <rFont val="Arial"/>
        <family val="2"/>
      </rPr>
      <t>vermelho</t>
    </r>
    <r>
      <rPr>
        <sz val="11"/>
        <rFont val="Arial"/>
        <family val="2"/>
      </rPr>
      <t xml:space="preserve"> estão a título de exemplo, devem ser apagados durante o preenchimento.</t>
    </r>
  </si>
  <si>
    <t>Custo do boleto pago até o vencimento</t>
  </si>
  <si>
    <t>Custo do boleto pago em até 60 dias após o vencimento</t>
  </si>
  <si>
    <t>Custo cancelamento e geração de novo boleto</t>
  </si>
  <si>
    <t>Planos de pagamento</t>
  </si>
  <si>
    <t>Número de parcelas</t>
  </si>
  <si>
    <t>Custos do Curso</t>
  </si>
  <si>
    <t>Parcelas</t>
  </si>
  <si>
    <t>Valor do Plano de Pagamento 
A VISTA</t>
  </si>
  <si>
    <t>Valor por aluno no boleto à vista</t>
  </si>
  <si>
    <t>Tarifas cartão de crédito CIELO por antecipação (o valor é creditado na conta corrente em dois dias após o pagamento
Negociadas em 27/Jan/2020 (eram 3,11% e 2,33%)</t>
  </si>
  <si>
    <t>Valor por aluno no cartão de crédiro a vista</t>
  </si>
  <si>
    <t>Pagamento a vista</t>
  </si>
  <si>
    <t>por parcela</t>
  </si>
  <si>
    <t>Opção Cartão de Crédito
repassar 100% do custo para o cliente</t>
  </si>
  <si>
    <t>Valor do curso por aluno:</t>
  </si>
  <si>
    <t>número de parcelas</t>
  </si>
  <si>
    <t>Valor das Parcelas</t>
  </si>
  <si>
    <t>Valor do curso por aluno em 2x</t>
  </si>
  <si>
    <t>Valor do curso por aluno em 3x</t>
  </si>
  <si>
    <t>Valor do curso por aluno em 4x</t>
  </si>
  <si>
    <t xml:space="preserve">Valor do curso por aluno em 5x </t>
  </si>
  <si>
    <t>Valor do curso por aluno em 6x</t>
  </si>
  <si>
    <t>Valor do curso por aluno em 7x</t>
  </si>
  <si>
    <t>Valor do curso por aluno em 8x</t>
  </si>
  <si>
    <t>Valor do curso por aluno em 9x</t>
  </si>
  <si>
    <t>Valor do curso por aluno em 10x</t>
  </si>
  <si>
    <t>Valor do curso por aluno em 11x</t>
  </si>
  <si>
    <t>Valor do curso por aluno em 12x</t>
  </si>
  <si>
    <t>custo por aluno</t>
  </si>
  <si>
    <t>https://www.calculadoradetaxas.com.br/calculadora/cielo-livre</t>
  </si>
  <si>
    <t>Simulação para avaliar a tabela (https://www.calculadoradetaxas.com.br/calculadora/cielo-livre), valor simulado R$4.538,85</t>
  </si>
  <si>
    <t>Cursos Abertos-Comunitários</t>
  </si>
  <si>
    <t>Valor Líquido a Receber
em até 3 dias após a compra, independente do número de parcelas</t>
  </si>
  <si>
    <t>Valor da Venda
Divulgação
(opção do cliente)</t>
  </si>
  <si>
    <t>Planos de pagamento: Boleto e Cartão de Crédito
(a vista)</t>
  </si>
  <si>
    <t>Indique o valor que desejar simular a mensalidade:</t>
  </si>
  <si>
    <t>7.5 - despesas com Serviços de Terceiros - PF (pessoas externas)</t>
  </si>
  <si>
    <t>7.6 - encargos patronais pessoas externas (20% do 7.5)</t>
  </si>
  <si>
    <t>Material de Consumo</t>
  </si>
  <si>
    <t>Material Permanente e Equipamentos</t>
  </si>
  <si>
    <t>Serviços de Terceiros Pessoa Física</t>
  </si>
  <si>
    <t>Serviços de Terceiros Pessoa Jurídica</t>
  </si>
  <si>
    <t>Encargos</t>
  </si>
  <si>
    <t>06 - Encargos patronais (Servidores UTFPR):</t>
  </si>
  <si>
    <t>Outras desepesas</t>
  </si>
  <si>
    <t>Diárias</t>
  </si>
  <si>
    <t>7.3 - despesas com Diárias</t>
  </si>
  <si>
    <t>Passagens aéreas e terrestres</t>
  </si>
  <si>
    <t>7.4 - despesas com Passagens (aéreas, terrestres e locomoção)</t>
  </si>
  <si>
    <t>Tarifas cartão de crédito</t>
  </si>
  <si>
    <t>Valot do projeto:</t>
  </si>
  <si>
    <t>TED</t>
  </si>
  <si>
    <t>Valor TED</t>
  </si>
  <si>
    <t>Número a Servidores</t>
  </si>
  <si>
    <t>Número de pagamentos a Externos</t>
  </si>
  <si>
    <t>Número de pagamentos a PJ</t>
  </si>
  <si>
    <t>Número de pagamentos de diárias</t>
  </si>
  <si>
    <t>Número de processos de compras de passagens aéreas</t>
  </si>
  <si>
    <t>Boletos</t>
  </si>
  <si>
    <t>Valor na baixa</t>
  </si>
  <si>
    <t>Custo banacários dos boletos</t>
  </si>
  <si>
    <t>Número de boletos igual ao número máximo de alunos</t>
  </si>
  <si>
    <t>Total despesas bancárias</t>
  </si>
  <si>
    <t>Área da FUNTEF-PR (cadastrar no Conveniar as Rubricas e PT somente após o final das inscrições)</t>
  </si>
  <si>
    <t>Valor no vencimento (vencimento)</t>
  </si>
  <si>
    <t>valor do curso para a empresa</t>
  </si>
  <si>
    <t>09/Março/2020: alterada aba FUNTEF Cartão de Crédito - Não afeta outras abas do curso</t>
  </si>
  <si>
    <t>10/03/2020 - Sobre o parcelamento com cartão de crédito: Para transferir as despesas do cartão para o cliente é necessária teríamos de abrir vários planos de pagamento, onde o número de parcelas deve ser fixada, por exemplo, plano de pagamento para uma, duas, três.... até um plano de pagamento de 12 parcelas. Isso não é possível pois a CIELO dá a opção para o cliente escolher. Como isso não é previamente conhecido não podemos incluir as taxas uma vez que dependendo do numero de parcelasa taxas são diferentes. A solução encontrada é estabelecer que os cursos podem ser pagos em até 3 parecelas, determinar as taxas para 3 parcelas e fixar na CIELO que o número máximo de parcelas é 3.</t>
  </si>
  <si>
    <t xml:space="preserve">Área da FUNTEF-PR - Plano de Pagamento.
O objetivo dessa aba é determinar os valores do Plano de Pagamento com Cartão de Crédito
IMPORTANTE: as despesas com cartão de crédito são transferidas para o Cliente, não compões as receitas do projeto pois não circulam pela conta bancária da projeto.
NÃO HÁ COMO CRIAR PLANOS DE PAGAMENTOS COM NÚMERO DE PARCELAS FIXAS POIS É A CIELO QUEM OFERECE AS OPÇOES DE PAGAMENTO. A SOLUÇÃO É FIXAR NA CIELO O NÚMERO MÁXIMO DE PARCELAS E MONTAR UM PLANO DE PAGAMENTO VIA CARTÃO, COM AS TAXAS REFERENTES A 3 PARCELAS. O CLIENTE IRÁ ESCOLHER SE PAGARÁ EM 1, 2 OU 3 VEZES.
</t>
  </si>
  <si>
    <t>Outros Custos Diretos</t>
  </si>
  <si>
    <t>&lt;---</t>
  </si>
  <si>
    <t>são calculados sobre o valor total do instrumento, ou seja, o campo Valor Total desta planilha</t>
  </si>
  <si>
    <t>O Valor Total  corresponde ao Custo Direto (Despesas Operacionais mais as Despesas de Pessoal)</t>
  </si>
  <si>
    <t>Curso Aberto - Participantes se inscrevem individualmente</t>
  </si>
  <si>
    <t>QUANTIDADE</t>
  </si>
  <si>
    <t>Planejamento de uso de SUPERAVIT - (PERMANENTE/PJ)</t>
  </si>
  <si>
    <t>Superavit - arrecadação máxima</t>
  </si>
  <si>
    <t>Planilha referencial para gerenciamento e acompanhamento dos custos operacionais dos projetos de Ensino, Desenvolvimento Institucional, 
Pesquisa, de Inovação e Extensão (Deliberação 07/2018-COUNI). Elaboração PROPLAD/PROREC, revisão FUNTEF-PR. 
Versão publicada na página da FUNTEF-PR em Abril-2020.
SOMENTE UTILIZE PLANILHAS BAIXADAS DO SITE DA FUNTEF-PR</t>
  </si>
  <si>
    <t>Curso Corporativo (Fechado - não recebe inscrições)</t>
  </si>
  <si>
    <t>Coordenação: máximo de 10% do total da docência (conforme Deliberação COUNI 07/2018)</t>
  </si>
  <si>
    <t>07 - DO - Despesas Operacionais do Curso - Total (7.1 a 7.7)</t>
  </si>
  <si>
    <t>Sub-total de pessoal UTFPR (sem encargos patronais)</t>
  </si>
  <si>
    <t>Sub-total de pessoal UTFPR (com encargos patronais)</t>
  </si>
  <si>
    <t>Apoio + Secretariado: o total dos pagamentos ao apoio técnico somados aos do secretariado está limitado ao máximo de 5% do total da docência (Deliberação COUNI 07/2018)</t>
  </si>
  <si>
    <t>Despesas bancárias para cursos Abertos - Comunitários</t>
  </si>
  <si>
    <t>até</t>
  </si>
  <si>
    <t>7.8. - despesas bancárias (boleto e TED, preencher se houver despesas bancárias)</t>
  </si>
  <si>
    <t>7.7 - Bolsas para alunos</t>
  </si>
  <si>
    <t>7.8. - despesas bancárias (boleto e TED)</t>
  </si>
  <si>
    <t>DESCRIÇÃO DOS SERVIÇOS A SEREM REALIZADOS</t>
  </si>
  <si>
    <t>* Obrigatório anexar a declaração de matrícula no pedido de pagamento ao estudante.</t>
  </si>
  <si>
    <t>Valor da Bolsa (R$) **</t>
  </si>
  <si>
    <t>** Valores bolsas https://portal.utfpr.edu.br/noticias/geral/tamo-junto/bolsas-de-estagio-na-utfpr-sao-reajustadas</t>
  </si>
  <si>
    <r>
      <rPr>
        <b/>
        <sz val="14"/>
        <color indexed="10"/>
        <rFont val="Arial"/>
        <family val="2"/>
      </rPr>
      <t>PAGAMENTO PARA ESTUDANTES*</t>
    </r>
    <r>
      <rPr>
        <b/>
        <sz val="14"/>
        <color indexed="8"/>
        <rFont val="Arial"/>
        <family val="2"/>
        <charset val="1"/>
      </rPr>
      <t>: Esta Planilha está vinculada ao Contrato de Atividades de Curta Duração firmado entre a UTFPR e a FUNTEF-PR, assim há possibilidade de pagamento único por curso de curso de curta para estudantes que apoem o Coordenador ou Professor.</t>
    </r>
  </si>
  <si>
    <t>28/07/2021 - Acrescentado o quadro para pagamento de estudante que apoie a realização do curso de curta duração</t>
  </si>
  <si>
    <t>Esta planilha deve ser usada apenas para Atividades de Extensão de Curta Duração, conforme previsto em contrato específico entre um câmpus da UTFPR e a FUNTEF.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</si>
</sst>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&quot;R$&quot;#,##0.00;[Red]\-&quot;R$&quot;#,##0.00"/>
    <numFmt numFmtId="166" formatCode="_-&quot;R$&quot;* #,##0.00_-;\-&quot;R$&quot;* #,##0.00_-;_-&quot;R$&quot;* &quot;-&quot;??_-;_-@_-"/>
    <numFmt numFmtId="167" formatCode="&quot;R$&quot;#,##0.00_);[Red]\(&quot;R$&quot;#,##0.00\)"/>
    <numFmt numFmtId="168" formatCode="0&quot; h-a&quot;"/>
    <numFmt numFmtId="169" formatCode="0&quot;%&quot;"/>
    <numFmt numFmtId="170" formatCode="_(* #,##0_);_(* \(#,##0\);_(* &quot;-&quot;??_);_(@_)"/>
    <numFmt numFmtId="171" formatCode="0.0%"/>
    <numFmt numFmtId="172" formatCode="&quot;R$&quot;#,##0.00"/>
    <numFmt numFmtId="173" formatCode="0_ ;\-0\ "/>
  </numFmts>
  <fonts count="47">
    <font>
      <sz val="10"/>
      <name val="Arial"/>
    </font>
    <font>
      <sz val="10"/>
      <name val="Arial"/>
      <family val="2"/>
    </font>
    <font>
      <sz val="8"/>
      <name val="Tahoma"/>
      <family val="2"/>
    </font>
    <font>
      <sz val="10"/>
      <name val="Sylfaen"/>
      <family val="1"/>
    </font>
    <font>
      <sz val="10"/>
      <name val="Myriad Web Pro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1"/>
      <color indexed="81"/>
      <name val="Tahoma"/>
      <family val="2"/>
    </font>
    <font>
      <sz val="12"/>
      <name val="Arial"/>
      <family val="2"/>
    </font>
    <font>
      <sz val="22"/>
      <name val="Arial"/>
      <family val="2"/>
    </font>
    <font>
      <sz val="11"/>
      <color indexed="10"/>
      <name val="Arial"/>
      <family val="2"/>
    </font>
    <font>
      <b/>
      <sz val="10"/>
      <name val="Sylfaen"/>
      <family val="1"/>
    </font>
    <font>
      <b/>
      <sz val="15"/>
      <name val="Sylfaen"/>
      <family val="1"/>
    </font>
    <font>
      <b/>
      <sz val="10"/>
      <name val="Myriad Web Pro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indexed="8"/>
      <name val="Arial"/>
      <family val="2"/>
      <charset val="1"/>
    </font>
    <font>
      <b/>
      <sz val="14"/>
      <color indexed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FF0000"/>
      <name val="Arial"/>
      <family val="2"/>
    </font>
    <font>
      <b/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0"/>
      <color rgb="FF000000"/>
      <name val="Arial"/>
      <family val="2"/>
    </font>
    <font>
      <sz val="10"/>
      <color rgb="FFFF0000"/>
      <name val="Arial"/>
      <family val="2"/>
      <charset val="1"/>
    </font>
    <font>
      <b/>
      <sz val="11"/>
      <color rgb="FFFF0000"/>
      <name val="Arial"/>
      <family val="2"/>
      <charset val="1"/>
    </font>
    <font>
      <sz val="10"/>
      <color rgb="FFFF0000"/>
      <name val="Sylfaen"/>
      <family val="1"/>
    </font>
    <font>
      <b/>
      <sz val="10"/>
      <color rgb="FFFF0000"/>
      <name val="Arial"/>
      <family val="2"/>
    </font>
    <font>
      <sz val="12"/>
      <name val="Cambria"/>
      <family val="1"/>
      <scheme val="maj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4"/>
      <color rgb="FF000000"/>
      <name val="Arial"/>
      <family val="2"/>
      <charset val="1"/>
    </font>
    <font>
      <b/>
      <sz val="10"/>
      <name val="Cambria"/>
      <family val="1"/>
      <scheme val="major"/>
    </font>
    <font>
      <b/>
      <sz val="16"/>
      <color rgb="FF000000"/>
      <name val="Arial"/>
      <family val="2"/>
      <charset val="1"/>
    </font>
    <font>
      <b/>
      <sz val="11"/>
      <color rgb="FFFFFF00"/>
      <name val="Arial"/>
      <family val="2"/>
      <charset val="1"/>
    </font>
    <font>
      <b/>
      <sz val="14"/>
      <color rgb="FFFF0000"/>
      <name val="Arial"/>
      <family val="2"/>
    </font>
    <font>
      <b/>
      <sz val="10"/>
      <color rgb="FFFF0000"/>
      <name val="Sylfaen"/>
      <family val="1"/>
    </font>
    <font>
      <b/>
      <sz val="14"/>
      <color rgb="FF000000"/>
      <name val="Arial"/>
      <family val="2"/>
    </font>
    <font>
      <b/>
      <sz val="11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E2F0D9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rgb="FFFFC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rgb="FFFFC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3" fillId="0" borderId="0" applyNumberFormat="0" applyFill="0" applyBorder="0" applyAlignment="0" applyProtection="0"/>
    <xf numFmtId="166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1">
    <xf numFmtId="0" fontId="0" fillId="0" borderId="0" xfId="0"/>
    <xf numFmtId="0" fontId="0" fillId="0" borderId="0" xfId="0" applyProtection="1"/>
    <xf numFmtId="165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167" fontId="0" fillId="0" borderId="0" xfId="0" applyNumberFormat="1" applyAlignment="1">
      <alignment horizontal="center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Border="1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2" borderId="1" xfId="0" applyFont="1" applyFill="1" applyBorder="1" applyProtection="1">
      <protection hidden="1"/>
    </xf>
    <xf numFmtId="164" fontId="7" fillId="3" borderId="1" xfId="5" applyFont="1" applyFill="1" applyBorder="1" applyProtection="1"/>
    <xf numFmtId="0" fontId="7" fillId="3" borderId="1" xfId="0" applyFont="1" applyFill="1" applyBorder="1" applyProtection="1">
      <protection hidden="1"/>
    </xf>
    <xf numFmtId="0" fontId="1" fillId="3" borderId="1" xfId="0" applyFont="1" applyFill="1" applyBorder="1" applyAlignment="1"/>
    <xf numFmtId="0" fontId="7" fillId="3" borderId="1" xfId="0" applyFont="1" applyFill="1" applyBorder="1" applyAlignment="1" applyProtection="1">
      <alignment horizontal="left"/>
      <protection hidden="1"/>
    </xf>
    <xf numFmtId="0" fontId="7" fillId="3" borderId="1" xfId="0" applyFont="1" applyFill="1" applyBorder="1" applyAlignment="1" applyProtection="1">
      <alignment horizontal="center"/>
      <protection hidden="1"/>
    </xf>
    <xf numFmtId="168" fontId="7" fillId="3" borderId="1" xfId="0" applyNumberFormat="1" applyFont="1" applyFill="1" applyBorder="1" applyProtection="1">
      <protection locked="0" hidden="1"/>
    </xf>
    <xf numFmtId="164" fontId="7" fillId="3" borderId="1" xfId="5" applyFont="1" applyFill="1" applyBorder="1" applyAlignment="1" applyProtection="1">
      <alignment horizontal="left"/>
      <protection locked="0" hidden="1"/>
    </xf>
    <xf numFmtId="0" fontId="8" fillId="3" borderId="1" xfId="0" applyFont="1" applyFill="1" applyBorder="1" applyProtection="1">
      <protection hidden="1"/>
    </xf>
    <xf numFmtId="49" fontId="7" fillId="3" borderId="1" xfId="0" applyNumberFormat="1" applyFont="1" applyFill="1" applyBorder="1" applyAlignment="1" applyProtection="1">
      <alignment horizontal="right"/>
      <protection hidden="1"/>
    </xf>
    <xf numFmtId="169" fontId="7" fillId="3" borderId="1" xfId="0" applyNumberFormat="1" applyFont="1" applyFill="1" applyBorder="1" applyAlignment="1" applyProtection="1">
      <alignment horizontal="right"/>
      <protection hidden="1"/>
    </xf>
    <xf numFmtId="0" fontId="10" fillId="3" borderId="1" xfId="0" applyFont="1" applyFill="1" applyBorder="1" applyProtection="1">
      <protection locked="0" hidden="1"/>
    </xf>
    <xf numFmtId="0" fontId="1" fillId="3" borderId="1" xfId="0" applyFont="1" applyFill="1" applyBorder="1" applyProtection="1">
      <protection hidden="1"/>
    </xf>
    <xf numFmtId="43" fontId="7" fillId="0" borderId="0" xfId="0" applyNumberFormat="1" applyFont="1" applyBorder="1" applyAlignment="1" applyProtection="1">
      <alignment horizontal="center"/>
      <protection hidden="1"/>
    </xf>
    <xf numFmtId="170" fontId="7" fillId="0" borderId="0" xfId="0" applyNumberFormat="1" applyFont="1" applyBorder="1" applyProtection="1">
      <protection hidden="1"/>
    </xf>
    <xf numFmtId="170" fontId="7" fillId="0" borderId="0" xfId="5" applyNumberFormat="1" applyFont="1" applyBorder="1" applyProtection="1">
      <protection hidden="1"/>
    </xf>
    <xf numFmtId="43" fontId="7" fillId="4" borderId="1" xfId="0" applyNumberFormat="1" applyFont="1" applyFill="1" applyBorder="1" applyAlignment="1" applyProtection="1">
      <alignment horizontal="center"/>
      <protection hidden="1"/>
    </xf>
    <xf numFmtId="49" fontId="1" fillId="3" borderId="1" xfId="0" applyNumberFormat="1" applyFont="1" applyFill="1" applyBorder="1" applyAlignment="1" applyProtection="1">
      <alignment horizontal="right"/>
      <protection hidden="1"/>
    </xf>
    <xf numFmtId="0" fontId="1" fillId="4" borderId="1" xfId="0" applyFont="1" applyFill="1" applyBorder="1" applyProtection="1">
      <protection hidden="1"/>
    </xf>
    <xf numFmtId="164" fontId="7" fillId="4" borderId="1" xfId="5" applyFont="1" applyFill="1" applyBorder="1" applyProtection="1"/>
    <xf numFmtId="0" fontId="1" fillId="0" borderId="0" xfId="0" applyFont="1" applyBorder="1" applyAlignment="1" applyProtection="1">
      <alignment horizontal="center"/>
      <protection hidden="1"/>
    </xf>
    <xf numFmtId="0" fontId="1" fillId="0" borderId="0" xfId="0" applyFont="1" applyFill="1" applyProtection="1">
      <protection hidden="1"/>
    </xf>
    <xf numFmtId="0" fontId="1" fillId="0" borderId="1" xfId="0" applyFont="1" applyFill="1" applyBorder="1" applyProtection="1">
      <protection hidden="1"/>
    </xf>
    <xf numFmtId="0" fontId="22" fillId="0" borderId="0" xfId="3"/>
    <xf numFmtId="0" fontId="7" fillId="0" borderId="0" xfId="0" applyFont="1" applyBorder="1" applyAlignment="1" applyProtection="1">
      <alignment horizontal="center" vertical="center"/>
      <protection hidden="1"/>
    </xf>
    <xf numFmtId="43" fontId="1" fillId="4" borderId="1" xfId="0" applyNumberFormat="1" applyFont="1" applyFill="1" applyBorder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center"/>
      <protection hidden="1"/>
    </xf>
    <xf numFmtId="43" fontId="7" fillId="0" borderId="1" xfId="0" applyNumberFormat="1" applyFont="1" applyFill="1" applyBorder="1" applyAlignment="1" applyProtection="1">
      <alignment horizontal="center"/>
      <protection hidden="1"/>
    </xf>
    <xf numFmtId="169" fontId="7" fillId="0" borderId="1" xfId="0" applyNumberFormat="1" applyFont="1" applyFill="1" applyBorder="1" applyAlignment="1" applyProtection="1">
      <alignment horizontal="right"/>
      <protection locked="0" hidden="1"/>
    </xf>
    <xf numFmtId="0" fontId="3" fillId="0" borderId="0" xfId="0" applyFont="1" applyFill="1" applyAlignment="1" applyProtection="1">
      <alignment vertical="center" textRotation="90"/>
      <protection hidden="1"/>
    </xf>
    <xf numFmtId="164" fontId="7" fillId="5" borderId="1" xfId="5" applyFont="1" applyFill="1" applyBorder="1" applyProtection="1"/>
    <xf numFmtId="164" fontId="7" fillId="3" borderId="0" xfId="0" applyNumberFormat="1" applyFont="1" applyFill="1" applyBorder="1" applyProtection="1">
      <protection hidden="1"/>
    </xf>
    <xf numFmtId="164" fontId="1" fillId="0" borderId="0" xfId="5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alignment horizontal="right"/>
      <protection hidden="1"/>
    </xf>
    <xf numFmtId="164" fontId="7" fillId="4" borderId="0" xfId="0" applyNumberFormat="1" applyFont="1" applyFill="1" applyProtection="1">
      <protection hidden="1"/>
    </xf>
    <xf numFmtId="0" fontId="7" fillId="0" borderId="0" xfId="0" applyFont="1" applyFill="1" applyAlignment="1" applyProtection="1">
      <alignment horizontal="right"/>
      <protection hidden="1"/>
    </xf>
    <xf numFmtId="164" fontId="9" fillId="0" borderId="0" xfId="5" applyFont="1" applyFill="1" applyBorder="1" applyProtection="1"/>
    <xf numFmtId="0" fontId="1" fillId="0" borderId="0" xfId="0" applyFont="1"/>
    <xf numFmtId="0" fontId="24" fillId="6" borderId="2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 applyProtection="1">
      <protection hidden="1"/>
    </xf>
    <xf numFmtId="0" fontId="3" fillId="7" borderId="0" xfId="0" applyFont="1" applyFill="1" applyProtection="1">
      <protection hidden="1"/>
    </xf>
    <xf numFmtId="0" fontId="27" fillId="3" borderId="1" xfId="0" applyFont="1" applyFill="1" applyBorder="1" applyAlignment="1"/>
    <xf numFmtId="0" fontId="28" fillId="8" borderId="2" xfId="0" applyFont="1" applyFill="1" applyBorder="1" applyAlignment="1">
      <alignment horizontal="center"/>
    </xf>
    <xf numFmtId="0" fontId="28" fillId="8" borderId="2" xfId="0" applyFont="1" applyFill="1" applyBorder="1"/>
    <xf numFmtId="0" fontId="29" fillId="9" borderId="2" xfId="0" applyFont="1" applyFill="1" applyBorder="1" applyProtection="1">
      <protection locked="0"/>
    </xf>
    <xf numFmtId="172" fontId="29" fillId="9" borderId="2" xfId="5" applyNumberFormat="1" applyFont="1" applyFill="1" applyBorder="1"/>
    <xf numFmtId="172" fontId="29" fillId="9" borderId="2" xfId="0" applyNumberFormat="1" applyFont="1" applyFill="1" applyBorder="1"/>
    <xf numFmtId="0" fontId="28" fillId="8" borderId="5" xfId="0" applyFont="1" applyFill="1" applyBorder="1" applyAlignment="1">
      <alignment horizontal="center"/>
    </xf>
    <xf numFmtId="172" fontId="28" fillId="8" borderId="2" xfId="0" applyNumberFormat="1" applyFont="1" applyFill="1" applyBorder="1"/>
    <xf numFmtId="0" fontId="25" fillId="9" borderId="2" xfId="0" applyFont="1" applyFill="1" applyBorder="1" applyProtection="1">
      <protection locked="0"/>
    </xf>
    <xf numFmtId="0" fontId="28" fillId="8" borderId="2" xfId="0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 wrapText="1"/>
    </xf>
    <xf numFmtId="0" fontId="29" fillId="9" borderId="2" xfId="0" applyFont="1" applyFill="1" applyBorder="1"/>
    <xf numFmtId="172" fontId="30" fillId="8" borderId="2" xfId="0" applyNumberFormat="1" applyFont="1" applyFill="1" applyBorder="1"/>
    <xf numFmtId="0" fontId="27" fillId="0" borderId="0" xfId="0" applyFont="1"/>
    <xf numFmtId="0" fontId="28" fillId="8" borderId="0" xfId="0" applyFont="1" applyFill="1" applyBorder="1" applyAlignment="1">
      <alignment horizontal="center"/>
    </xf>
    <xf numFmtId="172" fontId="28" fillId="8" borderId="0" xfId="0" applyNumberFormat="1" applyFont="1" applyFill="1" applyBorder="1"/>
    <xf numFmtId="0" fontId="30" fillId="8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protection hidden="1"/>
    </xf>
    <xf numFmtId="164" fontId="0" fillId="0" borderId="0" xfId="0" applyNumberFormat="1" applyProtection="1">
      <protection hidden="1"/>
    </xf>
    <xf numFmtId="164" fontId="7" fillId="0" borderId="0" xfId="0" applyNumberFormat="1" applyFont="1" applyBorder="1" applyProtection="1">
      <protection hidden="1"/>
    </xf>
    <xf numFmtId="0" fontId="23" fillId="0" borderId="0" xfId="1"/>
    <xf numFmtId="0" fontId="27" fillId="0" borderId="0" xfId="0" applyFont="1" applyAlignment="1">
      <alignment horizontal="left" vertical="top"/>
    </xf>
    <xf numFmtId="172" fontId="24" fillId="9" borderId="2" xfId="0" applyNumberFormat="1" applyFont="1" applyFill="1" applyBorder="1"/>
    <xf numFmtId="49" fontId="1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right"/>
      <protection hidden="1"/>
    </xf>
    <xf numFmtId="164" fontId="7" fillId="5" borderId="1" xfId="5" applyFont="1" applyFill="1" applyBorder="1" applyAlignment="1" applyProtection="1">
      <alignment horizontal="left"/>
      <protection locked="0" hidden="1"/>
    </xf>
    <xf numFmtId="168" fontId="7" fillId="5" borderId="1" xfId="0" applyNumberFormat="1" applyFont="1" applyFill="1" applyBorder="1" applyProtection="1">
      <protection locked="0" hidden="1"/>
    </xf>
    <xf numFmtId="164" fontId="3" fillId="0" borderId="0" xfId="0" applyNumberFormat="1" applyFont="1" applyAlignment="1" applyProtection="1">
      <alignment horizontal="right"/>
      <protection hidden="1"/>
    </xf>
    <xf numFmtId="171" fontId="7" fillId="3" borderId="1" xfId="0" applyNumberFormat="1" applyFont="1" applyFill="1" applyBorder="1" applyAlignment="1" applyProtection="1">
      <alignment horizontal="right"/>
      <protection hidden="1"/>
    </xf>
    <xf numFmtId="0" fontId="5" fillId="0" borderId="0" xfId="0" applyFont="1"/>
    <xf numFmtId="0" fontId="25" fillId="9" borderId="2" xfId="0" applyFont="1" applyFill="1" applyBorder="1"/>
    <xf numFmtId="172" fontId="25" fillId="9" borderId="2" xfId="0" applyNumberFormat="1" applyFont="1" applyFill="1" applyBorder="1"/>
    <xf numFmtId="172" fontId="25" fillId="9" borderId="2" xfId="5" applyNumberFormat="1" applyFont="1" applyFill="1" applyBorder="1"/>
    <xf numFmtId="0" fontId="1" fillId="0" borderId="0" xfId="0" applyFont="1" applyFill="1" applyBorder="1"/>
    <xf numFmtId="0" fontId="9" fillId="0" borderId="0" xfId="0" applyFont="1"/>
    <xf numFmtId="172" fontId="31" fillId="9" borderId="2" xfId="0" applyNumberFormat="1" applyFont="1" applyFill="1" applyBorder="1"/>
    <xf numFmtId="172" fontId="32" fillId="9" borderId="2" xfId="0" applyNumberFormat="1" applyFont="1" applyFill="1" applyBorder="1"/>
    <xf numFmtId="0" fontId="5" fillId="7" borderId="0" xfId="0" applyFont="1" applyFill="1"/>
    <xf numFmtId="0" fontId="0" fillId="7" borderId="0" xfId="0" applyFill="1"/>
    <xf numFmtId="0" fontId="33" fillId="10" borderId="2" xfId="0" applyFont="1" applyFill="1" applyBorder="1" applyAlignment="1">
      <alignment horizontal="center" vertical="center" wrapText="1"/>
    </xf>
    <xf numFmtId="0" fontId="33" fillId="11" borderId="2" xfId="0" applyFont="1" applyFill="1" applyBorder="1" applyAlignment="1">
      <alignment horizontal="center" vertical="center" wrapText="1"/>
    </xf>
    <xf numFmtId="0" fontId="1" fillId="12" borderId="1" xfId="0" applyFont="1" applyFill="1" applyBorder="1" applyProtection="1">
      <protection hidden="1"/>
    </xf>
    <xf numFmtId="0" fontId="7" fillId="12" borderId="1" xfId="0" applyFont="1" applyFill="1" applyBorder="1" applyProtection="1">
      <protection hidden="1"/>
    </xf>
    <xf numFmtId="0" fontId="1" fillId="12" borderId="1" xfId="0" applyFont="1" applyFill="1" applyBorder="1" applyAlignment="1" applyProtection="1">
      <alignment horizontal="center"/>
      <protection hidden="1"/>
    </xf>
    <xf numFmtId="43" fontId="7" fillId="12" borderId="1" xfId="0" applyNumberFormat="1" applyFont="1" applyFill="1" applyBorder="1" applyAlignment="1" applyProtection="1">
      <alignment horizontal="center"/>
      <protection hidden="1"/>
    </xf>
    <xf numFmtId="169" fontId="7" fillId="12" borderId="1" xfId="0" applyNumberFormat="1" applyFont="1" applyFill="1" applyBorder="1" applyAlignment="1" applyProtection="1">
      <alignment horizontal="right"/>
      <protection locked="0" hidden="1"/>
    </xf>
    <xf numFmtId="164" fontId="7" fillId="12" borderId="1" xfId="5" applyFont="1" applyFill="1" applyBorder="1" applyProtection="1"/>
    <xf numFmtId="0" fontId="1" fillId="12" borderId="0" xfId="0" applyFont="1" applyFill="1" applyProtection="1">
      <protection hidden="1"/>
    </xf>
    <xf numFmtId="0" fontId="7" fillId="12" borderId="0" xfId="0" applyFont="1" applyFill="1" applyAlignment="1" applyProtection="1">
      <alignment horizontal="right"/>
      <protection hidden="1"/>
    </xf>
    <xf numFmtId="164" fontId="9" fillId="12" borderId="4" xfId="5" applyFont="1" applyFill="1" applyBorder="1" applyProtection="1"/>
    <xf numFmtId="9" fontId="7" fillId="12" borderId="1" xfId="0" applyNumberFormat="1" applyFont="1" applyFill="1" applyBorder="1" applyAlignment="1" applyProtection="1">
      <alignment horizontal="right"/>
      <protection hidden="1"/>
    </xf>
    <xf numFmtId="0" fontId="3" fillId="0" borderId="0" xfId="0" applyFont="1" applyBorder="1" applyProtection="1">
      <protection hidden="1"/>
    </xf>
    <xf numFmtId="0" fontId="3" fillId="13" borderId="2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14" fontId="4" fillId="0" borderId="2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vertical="center"/>
      <protection hidden="1"/>
    </xf>
    <xf numFmtId="2" fontId="3" fillId="3" borderId="2" xfId="0" applyNumberFormat="1" applyFont="1" applyFill="1" applyBorder="1" applyAlignment="1" applyProtection="1">
      <alignment horizontal="center" vertical="center"/>
      <protection hidden="1"/>
    </xf>
    <xf numFmtId="2" fontId="34" fillId="3" borderId="2" xfId="0" applyNumberFormat="1" applyFont="1" applyFill="1" applyBorder="1" applyAlignment="1" applyProtection="1">
      <alignment horizontal="center" vertical="center"/>
      <protection hidden="1"/>
    </xf>
    <xf numFmtId="3" fontId="3" fillId="0" borderId="2" xfId="5" applyNumberFormat="1" applyFont="1" applyBorder="1" applyAlignment="1" applyProtection="1">
      <alignment horizontal="center" vertical="center"/>
      <protection hidden="1"/>
    </xf>
    <xf numFmtId="43" fontId="15" fillId="0" borderId="2" xfId="0" applyNumberFormat="1" applyFont="1" applyBorder="1" applyAlignment="1" applyProtection="1">
      <alignment horizontal="center" vertical="center"/>
      <protection hidden="1"/>
    </xf>
    <xf numFmtId="173" fontId="3" fillId="0" borderId="2" xfId="0" applyNumberFormat="1" applyFont="1" applyBorder="1" applyAlignment="1" applyProtection="1">
      <alignment horizontal="center" vertical="center"/>
      <protection hidden="1"/>
    </xf>
    <xf numFmtId="3" fontId="3" fillId="0" borderId="6" xfId="5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wrapText="1"/>
      <protection hidden="1"/>
    </xf>
    <xf numFmtId="0" fontId="15" fillId="0" borderId="2" xfId="0" applyFont="1" applyBorder="1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43" fontId="3" fillId="0" borderId="0" xfId="0" applyNumberFormat="1" applyFont="1" applyAlignment="1" applyProtection="1">
      <alignment horizontal="center"/>
      <protection hidden="1"/>
    </xf>
    <xf numFmtId="43" fontId="3" fillId="0" borderId="0" xfId="0" applyNumberFormat="1" applyFont="1" applyProtection="1">
      <protection hidden="1"/>
    </xf>
    <xf numFmtId="43" fontId="15" fillId="0" borderId="2" xfId="0" applyNumberFormat="1" applyFont="1" applyBorder="1" applyProtection="1">
      <protection hidden="1"/>
    </xf>
    <xf numFmtId="43" fontId="3" fillId="0" borderId="0" xfId="0" applyNumberFormat="1" applyFont="1" applyBorder="1" applyAlignment="1" applyProtection="1">
      <alignment horizontal="center"/>
      <protection hidden="1"/>
    </xf>
    <xf numFmtId="43" fontId="3" fillId="0" borderId="0" xfId="0" applyNumberFormat="1" applyFont="1" applyBorder="1" applyProtection="1">
      <protection hidden="1"/>
    </xf>
    <xf numFmtId="0" fontId="0" fillId="0" borderId="2" xfId="0" applyBorder="1" applyAlignment="1"/>
    <xf numFmtId="0" fontId="1" fillId="14" borderId="2" xfId="0" applyFont="1" applyFill="1" applyBorder="1" applyAlignment="1">
      <alignment horizontal="center"/>
    </xf>
    <xf numFmtId="0" fontId="0" fillId="0" borderId="2" xfId="0" applyBorder="1"/>
    <xf numFmtId="164" fontId="0" fillId="0" borderId="2" xfId="5" applyFont="1" applyBorder="1"/>
    <xf numFmtId="43" fontId="0" fillId="0" borderId="2" xfId="0" applyNumberFormat="1" applyBorder="1"/>
    <xf numFmtId="0" fontId="15" fillId="14" borderId="2" xfId="0" applyFont="1" applyFill="1" applyBorder="1" applyAlignment="1" applyProtection="1">
      <alignment horizontal="center" vertical="center" wrapText="1"/>
      <protection hidden="1"/>
    </xf>
    <xf numFmtId="43" fontId="15" fillId="14" borderId="2" xfId="0" applyNumberFormat="1" applyFont="1" applyFill="1" applyBorder="1" applyProtection="1">
      <protection hidden="1"/>
    </xf>
    <xf numFmtId="43" fontId="15" fillId="0" borderId="6" xfId="0" applyNumberFormat="1" applyFont="1" applyBorder="1" applyAlignment="1" applyProtection="1">
      <alignment horizontal="center" vertical="center"/>
      <protection hidden="1"/>
    </xf>
    <xf numFmtId="173" fontId="3" fillId="0" borderId="6" xfId="0" applyNumberFormat="1" applyFont="1" applyBorder="1" applyAlignment="1" applyProtection="1">
      <alignment horizontal="center" vertical="center"/>
      <protection hidden="1"/>
    </xf>
    <xf numFmtId="3" fontId="3" fillId="0" borderId="0" xfId="5" applyNumberFormat="1" applyFont="1" applyBorder="1" applyAlignment="1" applyProtection="1">
      <alignment horizontal="center" vertical="center"/>
      <protection hidden="1"/>
    </xf>
    <xf numFmtId="43" fontId="15" fillId="0" borderId="0" xfId="0" applyNumberFormat="1" applyFont="1" applyBorder="1" applyAlignment="1" applyProtection="1">
      <alignment horizontal="center" vertical="center"/>
      <protection hidden="1"/>
    </xf>
    <xf numFmtId="173" fontId="3" fillId="0" borderId="0" xfId="0" applyNumberFormat="1" applyFont="1" applyBorder="1" applyAlignment="1" applyProtection="1">
      <alignment horizontal="center"/>
      <protection hidden="1"/>
    </xf>
    <xf numFmtId="3" fontId="3" fillId="0" borderId="4" xfId="5" applyNumberFormat="1" applyFont="1" applyBorder="1" applyAlignment="1" applyProtection="1">
      <alignment horizontal="center" vertical="center"/>
      <protection hidden="1"/>
    </xf>
    <xf numFmtId="43" fontId="15" fillId="0" borderId="4" xfId="0" applyNumberFormat="1" applyFont="1" applyBorder="1" applyAlignment="1" applyProtection="1">
      <alignment horizontal="center" vertical="center"/>
      <protection hidden="1"/>
    </xf>
    <xf numFmtId="173" fontId="3" fillId="0" borderId="4" xfId="0" applyNumberFormat="1" applyFont="1" applyBorder="1" applyAlignment="1" applyProtection="1">
      <alignment horizontal="center"/>
      <protection hidden="1"/>
    </xf>
    <xf numFmtId="0" fontId="35" fillId="4" borderId="2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 applyProtection="1">
      <alignment horizontal="center" vertical="center" wrapText="1"/>
      <protection hidden="1"/>
    </xf>
    <xf numFmtId="0" fontId="15" fillId="15" borderId="2" xfId="0" applyFont="1" applyFill="1" applyBorder="1" applyProtection="1">
      <protection hidden="1"/>
    </xf>
    <xf numFmtId="43" fontId="15" fillId="15" borderId="2" xfId="0" applyNumberFormat="1" applyFont="1" applyFill="1" applyBorder="1" applyProtection="1">
      <protection hidden="1"/>
    </xf>
    <xf numFmtId="164" fontId="3" fillId="0" borderId="0" xfId="0" applyNumberFormat="1" applyFont="1" applyProtection="1">
      <protection hidden="1"/>
    </xf>
    <xf numFmtId="14" fontId="4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2" xfId="0" applyFont="1" applyBorder="1" applyProtection="1">
      <protection hidden="1"/>
    </xf>
    <xf numFmtId="0" fontId="3" fillId="0" borderId="2" xfId="0" applyFont="1" applyBorder="1" applyAlignment="1" applyProtection="1">
      <alignment horizontal="center"/>
      <protection hidden="1"/>
    </xf>
    <xf numFmtId="164" fontId="3" fillId="0" borderId="2" xfId="0" applyNumberFormat="1" applyFont="1" applyBorder="1" applyAlignment="1" applyProtection="1">
      <alignment horizontal="center"/>
      <protection hidden="1"/>
    </xf>
    <xf numFmtId="43" fontId="3" fillId="0" borderId="2" xfId="0" applyNumberFormat="1" applyFont="1" applyBorder="1" applyAlignment="1" applyProtection="1">
      <alignment horizontal="center"/>
      <protection hidden="1"/>
    </xf>
    <xf numFmtId="9" fontId="7" fillId="12" borderId="1" xfId="0" applyNumberFormat="1" applyFont="1" applyFill="1" applyBorder="1" applyAlignment="1" applyProtection="1">
      <alignment horizontal="right"/>
      <protection locked="0" hidden="1"/>
    </xf>
    <xf numFmtId="164" fontId="15" fillId="0" borderId="2" xfId="0" applyNumberFormat="1" applyFont="1" applyBorder="1" applyAlignment="1" applyProtection="1">
      <alignment horizontal="center"/>
      <protection hidden="1"/>
    </xf>
    <xf numFmtId="8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/>
    </xf>
    <xf numFmtId="8" fontId="0" fillId="0" borderId="2" xfId="0" applyNumberFormat="1" applyBorder="1"/>
    <xf numFmtId="0" fontId="9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164" fontId="0" fillId="0" borderId="0" xfId="0" applyNumberFormat="1"/>
    <xf numFmtId="43" fontId="36" fillId="0" borderId="0" xfId="0" applyNumberFormat="1" applyFont="1" applyAlignment="1" applyProtection="1">
      <alignment horizontal="right"/>
      <protection hidden="1"/>
    </xf>
    <xf numFmtId="0" fontId="33" fillId="16" borderId="2" xfId="0" applyFont="1" applyFill="1" applyBorder="1" applyAlignment="1">
      <alignment horizontal="center" vertical="center" wrapText="1"/>
    </xf>
    <xf numFmtId="164" fontId="7" fillId="17" borderId="1" xfId="5" applyFont="1" applyFill="1" applyBorder="1" applyProtection="1"/>
    <xf numFmtId="0" fontId="37" fillId="7" borderId="2" xfId="0" applyFont="1" applyFill="1" applyBorder="1" applyProtection="1">
      <protection hidden="1"/>
    </xf>
    <xf numFmtId="164" fontId="1" fillId="5" borderId="1" xfId="5" applyFont="1" applyFill="1" applyBorder="1" applyProtection="1"/>
    <xf numFmtId="0" fontId="1" fillId="3" borderId="1" xfId="0" applyFont="1" applyFill="1" applyBorder="1" applyAlignment="1" applyProtection="1">
      <alignment horizontal="left" vertical="center"/>
      <protection hidden="1"/>
    </xf>
    <xf numFmtId="164" fontId="38" fillId="5" borderId="1" xfId="5" applyFont="1" applyFill="1" applyBorder="1" applyProtection="1"/>
    <xf numFmtId="0" fontId="1" fillId="3" borderId="1" xfId="0" applyFont="1" applyFill="1" applyBorder="1" applyAlignment="1" applyProtection="1">
      <alignment horizontal="center"/>
      <protection hidden="1"/>
    </xf>
    <xf numFmtId="171" fontId="7" fillId="3" borderId="2" xfId="0" applyNumberFormat="1" applyFont="1" applyFill="1" applyBorder="1" applyAlignment="1" applyProtection="1">
      <alignment horizontal="right"/>
      <protection hidden="1"/>
    </xf>
    <xf numFmtId="0" fontId="25" fillId="9" borderId="2" xfId="0" applyFont="1" applyFill="1" applyBorder="1" applyAlignment="1">
      <alignment horizontal="center"/>
    </xf>
    <xf numFmtId="0" fontId="28" fillId="8" borderId="5" xfId="0" applyFont="1" applyFill="1" applyBorder="1" applyAlignment="1">
      <alignment horizontal="center"/>
    </xf>
    <xf numFmtId="0" fontId="28" fillId="8" borderId="1" xfId="0" applyFont="1" applyFill="1" applyBorder="1" applyAlignment="1">
      <alignment horizontal="center"/>
    </xf>
    <xf numFmtId="0" fontId="0" fillId="0" borderId="0" xfId="0" applyFill="1"/>
    <xf numFmtId="0" fontId="28" fillId="0" borderId="7" xfId="0" applyFont="1" applyFill="1" applyBorder="1" applyAlignment="1">
      <alignment horizontal="center" vertical="center" wrapText="1"/>
    </xf>
    <xf numFmtId="4" fontId="1" fillId="0" borderId="7" xfId="0" applyNumberFormat="1" applyFont="1" applyFill="1" applyBorder="1"/>
    <xf numFmtId="0" fontId="1" fillId="0" borderId="7" xfId="0" applyFont="1" applyFill="1" applyBorder="1"/>
    <xf numFmtId="0" fontId="25" fillId="0" borderId="7" xfId="0" applyFont="1" applyFill="1" applyBorder="1"/>
    <xf numFmtId="0" fontId="29" fillId="0" borderId="7" xfId="0" applyFont="1" applyFill="1" applyBorder="1"/>
    <xf numFmtId="0" fontId="28" fillId="0" borderId="7" xfId="0" applyFont="1" applyFill="1" applyBorder="1" applyAlignment="1">
      <alignment horizontal="center"/>
    </xf>
    <xf numFmtId="0" fontId="28" fillId="8" borderId="5" xfId="0" applyFont="1" applyFill="1" applyBorder="1" applyAlignment="1">
      <alignment horizontal="center" vertical="center" wrapText="1"/>
    </xf>
    <xf numFmtId="172" fontId="29" fillId="9" borderId="5" xfId="0" applyNumberFormat="1" applyFont="1" applyFill="1" applyBorder="1"/>
    <xf numFmtId="172" fontId="30" fillId="8" borderId="5" xfId="0" applyNumberFormat="1" applyFont="1" applyFill="1" applyBorder="1"/>
    <xf numFmtId="0" fontId="39" fillId="0" borderId="7" xfId="0" applyFont="1" applyFill="1" applyBorder="1" applyAlignment="1"/>
    <xf numFmtId="0" fontId="39" fillId="0" borderId="0" xfId="0" applyFont="1" applyFill="1" applyBorder="1" applyAlignment="1"/>
    <xf numFmtId="0" fontId="0" fillId="0" borderId="0" xfId="0" applyFill="1" applyBorder="1"/>
    <xf numFmtId="0" fontId="46" fillId="0" borderId="0" xfId="0" applyFont="1"/>
    <xf numFmtId="0" fontId="35" fillId="0" borderId="0" xfId="0" applyFont="1"/>
    <xf numFmtId="15" fontId="0" fillId="0" borderId="0" xfId="0" applyNumberFormat="1" applyAlignment="1">
      <alignment horizontal="center" vertical="center" wrapText="1"/>
    </xf>
    <xf numFmtId="0" fontId="3" fillId="0" borderId="5" xfId="0" applyFont="1" applyBorder="1" applyAlignment="1" applyProtection="1">
      <alignment horizontal="left"/>
      <protection hidden="1"/>
    </xf>
    <xf numFmtId="0" fontId="3" fillId="0" borderId="8" xfId="0" applyFont="1" applyBorder="1" applyAlignment="1" applyProtection="1">
      <alignment horizontal="left"/>
      <protection hidden="1"/>
    </xf>
    <xf numFmtId="0" fontId="15" fillId="0" borderId="5" xfId="0" applyFont="1" applyBorder="1" applyAlignment="1" applyProtection="1">
      <alignment horizontal="right"/>
      <protection hidden="1"/>
    </xf>
    <xf numFmtId="0" fontId="15" fillId="0" borderId="8" xfId="0" applyFont="1" applyBorder="1" applyAlignment="1" applyProtection="1">
      <alignment horizontal="right"/>
      <protection hidden="1"/>
    </xf>
    <xf numFmtId="0" fontId="37" fillId="7" borderId="6" xfId="0" applyFont="1" applyFill="1" applyBorder="1" applyAlignment="1" applyProtection="1">
      <alignment horizontal="left" vertical="top" wrapText="1"/>
      <protection hidden="1"/>
    </xf>
    <xf numFmtId="0" fontId="37" fillId="7" borderId="9" xfId="0" applyFont="1" applyFill="1" applyBorder="1" applyAlignment="1" applyProtection="1">
      <alignment horizontal="left" vertical="top" wrapText="1"/>
      <protection hidden="1"/>
    </xf>
    <xf numFmtId="0" fontId="40" fillId="12" borderId="0" xfId="0" applyFont="1" applyFill="1" applyAlignment="1" applyProtection="1">
      <alignment horizontal="center" vertical="center" textRotation="90" wrapText="1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7" fillId="0" borderId="11" xfId="0" applyFont="1" applyBorder="1" applyAlignment="1" applyProtection="1">
      <alignment horizontal="center"/>
      <protection hidden="1"/>
    </xf>
    <xf numFmtId="0" fontId="16" fillId="12" borderId="5" xfId="0" applyFont="1" applyFill="1" applyBorder="1" applyAlignment="1" applyProtection="1">
      <alignment horizontal="center" vertical="center" wrapText="1"/>
      <protection hidden="1"/>
    </xf>
    <xf numFmtId="0" fontId="16" fillId="12" borderId="1" xfId="0" applyFont="1" applyFill="1" applyBorder="1" applyAlignment="1" applyProtection="1">
      <alignment horizontal="center" vertical="center" wrapText="1"/>
      <protection hidden="1"/>
    </xf>
    <xf numFmtId="0" fontId="16" fillId="12" borderId="8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1" fillId="3" borderId="1" xfId="0" applyFont="1" applyFill="1" applyBorder="1" applyAlignment="1" applyProtection="1">
      <alignment horizontal="left"/>
      <protection hidden="1"/>
    </xf>
    <xf numFmtId="0" fontId="26" fillId="6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7" fillId="6" borderId="3" xfId="0" applyFont="1" applyFill="1" applyBorder="1" applyAlignment="1">
      <alignment vertical="center" wrapText="1"/>
    </xf>
    <xf numFmtId="0" fontId="24" fillId="6" borderId="4" xfId="0" applyFont="1" applyFill="1" applyBorder="1" applyAlignment="1">
      <alignment vertical="center" wrapText="1"/>
    </xf>
    <xf numFmtId="0" fontId="40" fillId="12" borderId="0" xfId="0" applyFont="1" applyFill="1" applyAlignment="1" applyProtection="1">
      <alignment horizontal="center" vertical="center" textRotation="90"/>
      <protection hidden="1"/>
    </xf>
    <xf numFmtId="0" fontId="26" fillId="6" borderId="0" xfId="0" applyFont="1" applyFill="1" applyBorder="1" applyAlignment="1">
      <alignment horizontal="left" vertical="center" wrapText="1"/>
    </xf>
    <xf numFmtId="0" fontId="26" fillId="6" borderId="12" xfId="0" applyFont="1" applyFill="1" applyBorder="1" applyAlignment="1">
      <alignment horizontal="left" vertical="center" wrapText="1"/>
    </xf>
    <xf numFmtId="0" fontId="28" fillId="6" borderId="7" xfId="0" applyFont="1" applyFill="1" applyBorder="1" applyAlignment="1">
      <alignment horizontal="left" vertical="center" wrapText="1"/>
    </xf>
    <xf numFmtId="0" fontId="28" fillId="6" borderId="0" xfId="0" applyFont="1" applyFill="1" applyBorder="1" applyAlignment="1">
      <alignment horizontal="left" vertical="center" wrapText="1"/>
    </xf>
    <xf numFmtId="0" fontId="41" fillId="6" borderId="2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left" vertical="center" wrapText="1"/>
    </xf>
    <xf numFmtId="0" fontId="25" fillId="6" borderId="5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42" fillId="18" borderId="0" xfId="0" applyFont="1" applyFill="1" applyBorder="1" applyAlignment="1">
      <alignment horizontal="center" vertical="center" wrapText="1"/>
    </xf>
    <xf numFmtId="0" fontId="13" fillId="19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" fillId="4" borderId="0" xfId="0" applyFont="1" applyFill="1" applyAlignment="1" applyProtection="1">
      <alignment horizontal="center"/>
      <protection hidden="1"/>
    </xf>
    <xf numFmtId="0" fontId="45" fillId="11" borderId="5" xfId="0" applyFont="1" applyFill="1" applyBorder="1" applyAlignment="1">
      <alignment horizontal="center" vertical="center" wrapText="1"/>
    </xf>
    <xf numFmtId="0" fontId="39" fillId="11" borderId="1" xfId="0" applyFont="1" applyFill="1" applyBorder="1" applyAlignment="1">
      <alignment horizontal="center" vertical="center"/>
    </xf>
    <xf numFmtId="0" fontId="27" fillId="3" borderId="2" xfId="0" applyFont="1" applyFill="1" applyBorder="1" applyAlignment="1"/>
    <xf numFmtId="0" fontId="28" fillId="8" borderId="5" xfId="0" applyFont="1" applyFill="1" applyBorder="1" applyAlignment="1">
      <alignment horizontal="center"/>
    </xf>
    <xf numFmtId="0" fontId="28" fillId="8" borderId="1" xfId="0" applyFont="1" applyFill="1" applyBorder="1" applyAlignment="1">
      <alignment horizontal="center"/>
    </xf>
    <xf numFmtId="0" fontId="28" fillId="8" borderId="8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11" borderId="1" xfId="0" applyFont="1" applyFill="1" applyBorder="1" applyAlignment="1">
      <alignment horizontal="center"/>
    </xf>
    <xf numFmtId="0" fontId="39" fillId="11" borderId="8" xfId="0" applyFont="1" applyFill="1" applyBorder="1" applyAlignment="1">
      <alignment horizontal="center"/>
    </xf>
    <xf numFmtId="0" fontId="28" fillId="8" borderId="3" xfId="0" applyFont="1" applyFill="1" applyBorder="1" applyAlignment="1">
      <alignment horizontal="center" vertical="center"/>
    </xf>
    <xf numFmtId="0" fontId="28" fillId="8" borderId="13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center"/>
    </xf>
    <xf numFmtId="0" fontId="43" fillId="7" borderId="0" xfId="0" applyFont="1" applyFill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wrapText="1"/>
      <protection hidden="1"/>
    </xf>
    <xf numFmtId="0" fontId="3" fillId="0" borderId="0" xfId="0" applyFont="1" applyBorder="1" applyAlignment="1" applyProtection="1">
      <alignment horizontal="left"/>
      <protection hidden="1"/>
    </xf>
    <xf numFmtId="43" fontId="44" fillId="0" borderId="0" xfId="0" applyNumberFormat="1" applyFont="1" applyBorder="1" applyAlignment="1" applyProtection="1">
      <alignment horizontal="center"/>
      <protection hidden="1"/>
    </xf>
    <xf numFmtId="0" fontId="15" fillId="7" borderId="2" xfId="0" applyFont="1" applyFill="1" applyBorder="1" applyAlignment="1" applyProtection="1">
      <alignment horizontal="center" wrapText="1"/>
      <protection hidden="1"/>
    </xf>
    <xf numFmtId="0" fontId="15" fillId="7" borderId="2" xfId="0" applyFont="1" applyFill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5" fillId="0" borderId="2" xfId="0" applyFont="1" applyBorder="1" applyAlignment="1" applyProtection="1">
      <alignment horizontal="right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13" borderId="2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left" vertical="center"/>
      <protection hidden="1"/>
    </xf>
    <xf numFmtId="43" fontId="15" fillId="15" borderId="3" xfId="0" applyNumberFormat="1" applyFont="1" applyFill="1" applyBorder="1" applyAlignment="1" applyProtection="1">
      <alignment horizontal="center" vertical="center"/>
      <protection hidden="1"/>
    </xf>
    <xf numFmtId="43" fontId="15" fillId="15" borderId="13" xfId="0" applyNumberFormat="1" applyFont="1" applyFill="1" applyBorder="1" applyAlignment="1" applyProtection="1">
      <alignment horizontal="center" vertical="center"/>
      <protection hidden="1"/>
    </xf>
    <xf numFmtId="10" fontId="3" fillId="3" borderId="5" xfId="0" applyNumberFormat="1" applyFont="1" applyFill="1" applyBorder="1" applyAlignment="1" applyProtection="1">
      <alignment horizontal="center" vertical="center"/>
      <protection hidden="1"/>
    </xf>
    <xf numFmtId="10" fontId="3" fillId="3" borderId="8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left"/>
      <protection hidden="1"/>
    </xf>
    <xf numFmtId="43" fontId="44" fillId="0" borderId="4" xfId="0" applyNumberFormat="1" applyFont="1" applyBorder="1" applyAlignment="1" applyProtection="1">
      <alignment horizontal="center"/>
      <protection hidden="1"/>
    </xf>
    <xf numFmtId="0" fontId="9" fillId="12" borderId="0" xfId="0" applyFont="1" applyFill="1" applyAlignment="1">
      <alignment horizontal="center" vertical="center" wrapText="1"/>
    </xf>
    <xf numFmtId="0" fontId="9" fillId="12" borderId="0" xfId="0" applyFont="1" applyFill="1" applyAlignment="1">
      <alignment horizontal="center" vertical="center"/>
    </xf>
    <xf numFmtId="0" fontId="16" fillId="13" borderId="5" xfId="0" applyFont="1" applyFill="1" applyBorder="1" applyAlignment="1" applyProtection="1">
      <alignment horizontal="center" vertical="center" wrapText="1"/>
      <protection hidden="1"/>
    </xf>
    <xf numFmtId="0" fontId="15" fillId="13" borderId="1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17" fillId="15" borderId="2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43" fontId="15" fillId="15" borderId="5" xfId="0" applyNumberFormat="1" applyFont="1" applyFill="1" applyBorder="1" applyAlignment="1" applyProtection="1">
      <alignment horizontal="center" vertical="center"/>
      <protection hidden="1"/>
    </xf>
    <xf numFmtId="43" fontId="15" fillId="15" borderId="8" xfId="0" applyNumberFormat="1" applyFont="1" applyFill="1" applyBorder="1" applyAlignment="1" applyProtection="1">
      <alignment horizontal="center" vertical="center"/>
      <protection hidden="1"/>
    </xf>
  </cellXfs>
  <cellStyles count="6">
    <cellStyle name="Hiperlink" xfId="1" builtinId="8"/>
    <cellStyle name="Moeda 2" xfId="2" xr:uid="{00000000-0005-0000-0000-000001000000}"/>
    <cellStyle name="Normal" xfId="0" builtinId="0"/>
    <cellStyle name="Normal 2" xfId="3" xr:uid="{00000000-0005-0000-0000-000003000000}"/>
    <cellStyle name="Porcentagem 2" xfId="4" xr:uid="{00000000-0005-0000-0000-000004000000}"/>
    <cellStyle name="Vírgula" xfId="5" builtinId="3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3.xml"/><Relationship Id="rId7" Type="http://schemas.openxmlformats.org/officeDocument/2006/relationships/dialogsheet" Target="dialogsheets/sheet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ialog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dialogsheets/sheet1.xml><?xml version="1.0" encoding="utf-8"?>
<dialog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r6="http://schemas.microsoft.com/office/spreadsheetml/2016/revision6" mc:Ignorable="x14ac xr xr2 xr3 xr6" xr6:uid="{00000000-0001-0000-0600-000000000000}">
  <sheetViews>
    <sheetView showRowColHeaders="0" showZeros="0" showOutlineSymbols="0" workbookViewId="0"/>
  </sheetViews>
  <sheetFormatPr defaultColWidth="1" defaultRowHeight="5.25" customHeight="1"/>
  <sheetProtection sheet="1"/>
  <pageMargins left="0.78740157499999996" right="0.78740157499999996" top="0.984251969" bottom="0.984251969" header="0.49212598499999999" footer="0.49212598499999999"/>
  <pageSetup paperSize="9" orientation="portrait" verticalDpi="0" r:id="rId1"/>
  <headerFooter alignWithMargins="0">
    <oddHeader>&amp;A</oddHeader>
    <oddFooter>Página &amp;P</oddFooter>
  </headerFooter>
  <legacyDrawing r:id="rId2"/>
</dialog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5</xdr:row>
      <xdr:rowOff>123825</xdr:rowOff>
    </xdr:from>
    <xdr:to>
      <xdr:col>3</xdr:col>
      <xdr:colOff>495300</xdr:colOff>
      <xdr:row>6</xdr:row>
      <xdr:rowOff>171450</xdr:rowOff>
    </xdr:to>
    <xdr:pic>
      <xdr:nvPicPr>
        <xdr:cNvPr id="17470" name="Imagem 1">
          <a:extLst>
            <a:ext uri="{FF2B5EF4-FFF2-40B4-BE49-F238E27FC236}">
              <a16:creationId xmlns:a16="http://schemas.microsoft.com/office/drawing/2014/main" id="{EE930A4C-11B1-4575-A0D4-EFE0845F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71675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4718853</xdr:colOff>
      <xdr:row>21</xdr:row>
      <xdr:rowOff>177639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67C324E-08B7-41C7-9C57-2636C4EAABAC}"/>
            </a:ext>
          </a:extLst>
        </xdr:cNvPr>
        <xdr:cNvSpPr txBox="1"/>
      </xdr:nvSpPr>
      <xdr:spPr>
        <a:xfrm>
          <a:off x="11458575" y="5305425"/>
          <a:ext cx="4724400" cy="85388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Obs: inserir no campo R$/hora o valor bruto sem encargos patronais a ser recebido pelo servidor por hora de curso. Observar valores máximos estabelecidos nas normas complementares (Deliberação COUNI 7/2018) e indicados na coluna M</a:t>
          </a: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4718853</xdr:colOff>
      <xdr:row>36</xdr:row>
      <xdr:rowOff>1361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E38BD94-9E1C-4F52-873E-12417000F2DA}"/>
            </a:ext>
          </a:extLst>
        </xdr:cNvPr>
        <xdr:cNvSpPr txBox="1"/>
      </xdr:nvSpPr>
      <xdr:spPr>
        <a:xfrm>
          <a:off x="11458575" y="8277225"/>
          <a:ext cx="4724400" cy="68716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 O detalhamento</a:t>
          </a:r>
          <a:r>
            <a:rPr lang="en-US" sz="1100" baseline="0"/>
            <a:t> destes valores está na aba </a:t>
          </a:r>
          <a:r>
            <a:rPr lang="en-US" sz="1100" b="1" baseline="0"/>
            <a:t>Detalhamento</a:t>
          </a:r>
          <a:br>
            <a:rPr lang="en-US" sz="1100" b="1" baseline="0"/>
          </a:br>
          <a:r>
            <a:rPr lang="en-US" sz="1100" b="1" baseline="0"/>
            <a:t> </a:t>
          </a:r>
          <a:r>
            <a:rPr lang="en-US" sz="1100" b="0" baseline="0"/>
            <a:t>Preencher a aba </a:t>
          </a:r>
          <a:r>
            <a:rPr lang="en-US" sz="1100" b="1" baseline="0"/>
            <a:t>Detalhamento</a:t>
          </a:r>
          <a:r>
            <a:rPr lang="en-US" sz="1100" b="0" baseline="0"/>
            <a:t> conforme o caso.</a:t>
          </a:r>
          <a:br>
            <a:rPr lang="en-US" sz="1100" b="0" baseline="0"/>
          </a:br>
          <a:r>
            <a:rPr lang="en-US" sz="1100" b="0" baseline="0"/>
            <a:t> Os totais são copiados para os itens 7.1 a 7.7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5</xdr:row>
      <xdr:rowOff>123825</xdr:rowOff>
    </xdr:from>
    <xdr:to>
      <xdr:col>3</xdr:col>
      <xdr:colOff>495300</xdr:colOff>
      <xdr:row>6</xdr:row>
      <xdr:rowOff>171450</xdr:rowOff>
    </xdr:to>
    <xdr:pic>
      <xdr:nvPicPr>
        <xdr:cNvPr id="18496" name="Imagem 1">
          <a:extLst>
            <a:ext uri="{FF2B5EF4-FFF2-40B4-BE49-F238E27FC236}">
              <a16:creationId xmlns:a16="http://schemas.microsoft.com/office/drawing/2014/main" id="{35A2FF6A-2E43-432E-9A5F-5CABD4A72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71675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4718853</xdr:colOff>
      <xdr:row>21</xdr:row>
      <xdr:rowOff>177639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38C08A0-A16C-4448-A90E-61B4CA090B58}"/>
            </a:ext>
          </a:extLst>
        </xdr:cNvPr>
        <xdr:cNvSpPr txBox="1"/>
      </xdr:nvSpPr>
      <xdr:spPr>
        <a:xfrm>
          <a:off x="11458575" y="5305425"/>
          <a:ext cx="4724400" cy="85388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Obs: inserir no campo R$/hora o valor bruto sem encargos patronais a ser recebido pelo servidor por hora de curso. Observar valores máximos estabelecidos nas normas complementares (Deliberação COUNI 7/2018) e indicados na coluna M</a:t>
          </a: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4718853</xdr:colOff>
      <xdr:row>36</xdr:row>
      <xdr:rowOff>1361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796DCBA-8DCB-4E01-9467-70F00DF04EE3}"/>
            </a:ext>
          </a:extLst>
        </xdr:cNvPr>
        <xdr:cNvSpPr txBox="1"/>
      </xdr:nvSpPr>
      <xdr:spPr>
        <a:xfrm>
          <a:off x="11458575" y="8734425"/>
          <a:ext cx="4724400" cy="68716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 O detalhamento</a:t>
          </a:r>
          <a:r>
            <a:rPr lang="en-US" sz="1100" baseline="0"/>
            <a:t> destes valores está na aba </a:t>
          </a:r>
          <a:r>
            <a:rPr lang="en-US" sz="1100" b="1" baseline="0"/>
            <a:t>Detalhamento</a:t>
          </a:r>
          <a:br>
            <a:rPr lang="en-US" sz="1100" b="1" baseline="0"/>
          </a:br>
          <a:r>
            <a:rPr lang="en-US" sz="1100" b="1" baseline="0"/>
            <a:t> </a:t>
          </a:r>
          <a:r>
            <a:rPr lang="en-US" sz="1100" b="0" baseline="0"/>
            <a:t>Preencher a aba </a:t>
          </a:r>
          <a:r>
            <a:rPr lang="en-US" sz="1100" b="1" baseline="0"/>
            <a:t>Detalhamento</a:t>
          </a:r>
          <a:r>
            <a:rPr lang="en-US" sz="1100" b="0" baseline="0"/>
            <a:t> conforme o caso.</a:t>
          </a:r>
          <a:br>
            <a:rPr lang="en-US" sz="1100" b="0" baseline="0"/>
          </a:br>
          <a:r>
            <a:rPr lang="en-US" sz="1100" b="0" baseline="0"/>
            <a:t> Os totais são copiados para os itens 7.1 a 7.7</a:t>
          </a:r>
          <a:endParaRPr lang="en-US" sz="1100" b="1"/>
        </a:p>
      </xdr:txBody>
    </xdr:sp>
    <xdr:clientData/>
  </xdr:twoCellAnchor>
  <xdr:twoCellAnchor editAs="oneCell">
    <xdr:from>
      <xdr:col>1</xdr:col>
      <xdr:colOff>285750</xdr:colOff>
      <xdr:row>5</xdr:row>
      <xdr:rowOff>123825</xdr:rowOff>
    </xdr:from>
    <xdr:to>
      <xdr:col>3</xdr:col>
      <xdr:colOff>495300</xdr:colOff>
      <xdr:row>6</xdr:row>
      <xdr:rowOff>171450</xdr:rowOff>
    </xdr:to>
    <xdr:pic>
      <xdr:nvPicPr>
        <xdr:cNvPr id="18499" name="Imagem 1">
          <a:extLst>
            <a:ext uri="{FF2B5EF4-FFF2-40B4-BE49-F238E27FC236}">
              <a16:creationId xmlns:a16="http://schemas.microsoft.com/office/drawing/2014/main" id="{ECADBF66-57D4-407B-866B-7E73488E3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71675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152400</xdr:rowOff>
    </xdr:from>
    <xdr:to>
      <xdr:col>9</xdr:col>
      <xdr:colOff>1000125</xdr:colOff>
      <xdr:row>128</xdr:row>
      <xdr:rowOff>28575</xdr:rowOff>
    </xdr:to>
    <xdr:pic>
      <xdr:nvPicPr>
        <xdr:cNvPr id="16462" name="Picture 1">
          <a:extLst>
            <a:ext uri="{FF2B5EF4-FFF2-40B4-BE49-F238E27FC236}">
              <a16:creationId xmlns:a16="http://schemas.microsoft.com/office/drawing/2014/main" id="{B4A0CE12-8B3D-4620-8F78-622CD3003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258675"/>
          <a:ext cx="13582650" cy="1250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portal.utfpr.edu.br/servidores/site/carreira-e-remuneracao/docentes-magisterio-superior/remuneracao-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calculadoradetaxas.com.br/calculadora/cielo-liv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45"/>
  <sheetViews>
    <sheetView topLeftCell="A7" zoomScale="90" zoomScaleNormal="90" workbookViewId="0">
      <selection activeCell="V7" sqref="V7"/>
    </sheetView>
  </sheetViews>
  <sheetFormatPr defaultRowHeight="13.2"/>
  <sheetData>
    <row r="3" spans="1:18" ht="13.8">
      <c r="A3" s="199" t="s">
        <v>216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</row>
    <row r="4" spans="1:18" ht="13.8">
      <c r="A4" s="88"/>
    </row>
    <row r="5" spans="1:18" ht="13.8">
      <c r="A5" s="88" t="s">
        <v>25</v>
      </c>
    </row>
    <row r="6" spans="1:18" ht="13.8">
      <c r="A6" s="88" t="s">
        <v>102</v>
      </c>
    </row>
    <row r="7" spans="1:18" ht="13.8">
      <c r="A7" s="88" t="s">
        <v>26</v>
      </c>
    </row>
    <row r="8" spans="1:18" ht="13.8">
      <c r="A8" s="88" t="s">
        <v>27</v>
      </c>
    </row>
    <row r="9" spans="1:18" ht="13.8">
      <c r="A9" s="88" t="s">
        <v>28</v>
      </c>
    </row>
    <row r="10" spans="1:18" ht="13.8">
      <c r="A10" s="88" t="s">
        <v>29</v>
      </c>
    </row>
    <row r="11" spans="1:18" ht="13.8">
      <c r="A11" s="88" t="s">
        <v>30</v>
      </c>
    </row>
    <row r="12" spans="1:18" ht="13.8">
      <c r="A12" s="88"/>
    </row>
    <row r="13" spans="1:18" ht="13.8">
      <c r="A13" s="88" t="s">
        <v>96</v>
      </c>
    </row>
    <row r="14" spans="1:18" ht="13.8">
      <c r="A14" s="88"/>
    </row>
    <row r="15" spans="1:18" ht="13.8">
      <c r="A15" s="88" t="s">
        <v>95</v>
      </c>
    </row>
    <row r="16" spans="1:18" ht="13.8">
      <c r="A16" s="88" t="s">
        <v>120</v>
      </c>
    </row>
    <row r="18" spans="1:24" ht="13.8">
      <c r="A18" s="96" t="s">
        <v>103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</row>
    <row r="19" spans="1:24" ht="13.8">
      <c r="A19" s="96" t="s">
        <v>104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</row>
    <row r="20" spans="1:24" ht="13.8">
      <c r="A20" s="96" t="s">
        <v>105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</row>
    <row r="21" spans="1:24" ht="13.8">
      <c r="A21" s="96" t="s">
        <v>106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</row>
    <row r="22" spans="1:24" ht="13.8">
      <c r="A22" s="96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</row>
    <row r="23" spans="1:24" ht="13.8">
      <c r="A23" s="96" t="s">
        <v>107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</row>
    <row r="24" spans="1:24" ht="13.8">
      <c r="A24" s="96" t="s">
        <v>111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</row>
    <row r="25" spans="1:24" ht="13.8">
      <c r="A25" s="96" t="s">
        <v>108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</row>
    <row r="26" spans="1:24" ht="13.8">
      <c r="A26" s="96" t="s">
        <v>109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</row>
    <row r="27" spans="1:24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</row>
    <row r="31" spans="1:24">
      <c r="A31" s="51" t="s">
        <v>187</v>
      </c>
    </row>
    <row r="34" spans="1:13">
      <c r="A34" s="201" t="s">
        <v>188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</row>
    <row r="35" spans="1:13">
      <c r="A35" s="201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</row>
    <row r="36" spans="1:13">
      <c r="A36" s="201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</row>
    <row r="37" spans="1:13">
      <c r="A37" s="201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</row>
    <row r="38" spans="1:13">
      <c r="A38" s="201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</row>
    <row r="39" spans="1:13">
      <c r="A39" s="201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</row>
    <row r="40" spans="1:13">
      <c r="A40" s="201"/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</row>
    <row r="41" spans="1:13">
      <c r="A41" s="201"/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</row>
    <row r="42" spans="1:13">
      <c r="A42" s="201"/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</row>
    <row r="43" spans="1:13">
      <c r="A43" s="201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</row>
    <row r="45" spans="1:13">
      <c r="A45" s="51" t="s">
        <v>215</v>
      </c>
    </row>
  </sheetData>
  <mergeCells count="1">
    <mergeCell ref="A34:M4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4">
    <pageSetUpPr fitToPage="1"/>
  </sheetPr>
  <dimension ref="A1:Q74"/>
  <sheetViews>
    <sheetView showGridLines="0" topLeftCell="A43" zoomScale="85" zoomScaleNormal="85" workbookViewId="0">
      <selection activeCell="I55" sqref="I55"/>
    </sheetView>
  </sheetViews>
  <sheetFormatPr defaultColWidth="12.6640625" defaultRowHeight="13.8"/>
  <cols>
    <col min="1" max="1" width="6.88671875" style="6" customWidth="1"/>
    <col min="2" max="2" width="2.44140625" style="6" customWidth="1"/>
    <col min="3" max="3" width="4.6640625" style="6" customWidth="1"/>
    <col min="4" max="4" width="15.88671875" style="6" customWidth="1"/>
    <col min="5" max="5" width="19.5546875" style="5" customWidth="1"/>
    <col min="6" max="6" width="22" style="5" customWidth="1"/>
    <col min="7" max="7" width="11.5546875" style="5" bestFit="1" customWidth="1"/>
    <col min="8" max="8" width="11.88671875" style="5" customWidth="1"/>
    <col min="9" max="9" width="11.33203125" style="6" customWidth="1"/>
    <col min="10" max="10" width="16" style="6" customWidth="1"/>
    <col min="11" max="11" width="15.109375" style="6" customWidth="1"/>
    <col min="12" max="12" width="15.33203125" style="6" customWidth="1"/>
    <col min="13" max="13" width="19.33203125" style="6" customWidth="1"/>
    <col min="14" max="14" width="84.5546875" style="6" customWidth="1"/>
    <col min="15" max="16384" width="12.6640625" style="6"/>
  </cols>
  <sheetData>
    <row r="1" spans="1:14" customFormat="1" ht="63" customHeight="1">
      <c r="A1" s="232" t="s">
        <v>198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spans="1:14" customFormat="1" ht="15" customHeight="1"/>
    <row r="3" spans="1:14" customFormat="1" ht="35.25" customHeight="1">
      <c r="A3" s="233" t="s">
        <v>199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</row>
    <row r="4" spans="1:14" customFormat="1" ht="13.2">
      <c r="A4" s="234"/>
      <c r="B4" s="234"/>
      <c r="C4" s="234"/>
      <c r="D4" s="234"/>
      <c r="E4" s="234"/>
      <c r="F4" s="234"/>
      <c r="G4" s="234"/>
      <c r="H4" s="234"/>
      <c r="I4" s="234"/>
      <c r="J4" s="234"/>
    </row>
    <row r="5" spans="1:14" customFormat="1" ht="20.100000000000001" customHeight="1">
      <c r="A5" s="37"/>
      <c r="B5" s="12"/>
      <c r="C5" s="13"/>
      <c r="D5" s="13"/>
      <c r="E5" s="13"/>
      <c r="F5" s="13"/>
      <c r="G5" s="12"/>
      <c r="H5" s="12"/>
      <c r="I5" s="12"/>
      <c r="J5" s="12"/>
    </row>
    <row r="6" spans="1:14" customFormat="1" ht="20.100000000000001" customHeight="1">
      <c r="A6" s="37"/>
      <c r="B6" s="235"/>
      <c r="C6" s="237" t="s">
        <v>13</v>
      </c>
      <c r="D6" s="237"/>
      <c r="E6" s="237"/>
      <c r="F6" s="237"/>
      <c r="G6" s="237"/>
      <c r="H6" s="237"/>
      <c r="I6" s="237"/>
      <c r="J6" s="237"/>
    </row>
    <row r="7" spans="1:14" customFormat="1" ht="20.100000000000001" customHeight="1">
      <c r="A7" s="37"/>
      <c r="B7" s="236"/>
      <c r="C7" s="237" t="s">
        <v>12</v>
      </c>
      <c r="D7" s="237"/>
      <c r="E7" s="237"/>
      <c r="F7" s="237"/>
      <c r="G7" s="237"/>
      <c r="H7" s="237"/>
      <c r="I7" s="237"/>
      <c r="J7" s="237"/>
    </row>
    <row r="8" spans="1:14" customFormat="1" ht="20.100000000000001" customHeight="1">
      <c r="A8" s="37"/>
      <c r="B8" s="236"/>
      <c r="C8" s="237" t="s">
        <v>23</v>
      </c>
      <c r="D8" s="237"/>
      <c r="E8" s="237"/>
      <c r="F8" s="237"/>
      <c r="G8" s="237"/>
      <c r="H8" s="237"/>
      <c r="I8" s="237"/>
      <c r="J8" s="237"/>
    </row>
    <row r="9" spans="1:14" customFormat="1" ht="20.100000000000001" customHeight="1">
      <c r="A9" s="37"/>
      <c r="B9" s="38"/>
      <c r="C9" s="34"/>
      <c r="D9" s="34"/>
      <c r="E9" s="34"/>
      <c r="F9" s="34"/>
      <c r="G9" s="34"/>
      <c r="H9" s="34"/>
      <c r="I9" s="34"/>
      <c r="J9" s="34"/>
    </row>
    <row r="10" spans="1:14" customFormat="1" ht="20.100000000000001" customHeight="1">
      <c r="A10" s="224" t="s">
        <v>31</v>
      </c>
      <c r="B10" s="225"/>
      <c r="C10" s="225"/>
      <c r="D10" s="225"/>
      <c r="E10" s="226" t="s">
        <v>32</v>
      </c>
      <c r="F10" s="226"/>
      <c r="G10" s="226"/>
      <c r="H10" s="226"/>
      <c r="I10" s="226"/>
      <c r="J10" s="52" t="s">
        <v>33</v>
      </c>
      <c r="K10" s="53"/>
    </row>
    <row r="11" spans="1:14" customFormat="1" ht="30.75" customHeight="1">
      <c r="A11" s="217" t="s">
        <v>34</v>
      </c>
      <c r="B11" s="218"/>
      <c r="C11" s="218"/>
      <c r="D11" s="218"/>
      <c r="E11" s="54" t="s">
        <v>43</v>
      </c>
      <c r="F11" s="227" t="s">
        <v>45</v>
      </c>
      <c r="G11" s="227"/>
      <c r="H11" s="98">
        <v>6</v>
      </c>
      <c r="I11" s="227" t="s">
        <v>38</v>
      </c>
      <c r="J11" s="227"/>
      <c r="K11" s="99">
        <v>16</v>
      </c>
    </row>
    <row r="12" spans="1:14" customFormat="1" ht="32.25" customHeight="1">
      <c r="A12" s="228"/>
      <c r="B12" s="228"/>
      <c r="C12" s="228"/>
      <c r="D12" s="228"/>
      <c r="E12" s="229"/>
      <c r="F12" s="230"/>
      <c r="G12" s="230"/>
      <c r="H12" s="230"/>
      <c r="I12" s="230"/>
      <c r="J12" s="231"/>
      <c r="K12" s="175"/>
    </row>
    <row r="13" spans="1:14" customFormat="1" ht="18.75" customHeight="1">
      <c r="A13" s="217" t="s">
        <v>44</v>
      </c>
      <c r="B13" s="222"/>
      <c r="C13" s="222"/>
      <c r="D13" s="223"/>
      <c r="E13" s="55" t="s">
        <v>79</v>
      </c>
      <c r="F13" s="56"/>
      <c r="G13" s="56"/>
      <c r="H13" s="56"/>
      <c r="I13" s="56"/>
      <c r="J13" s="56"/>
      <c r="K13" s="56"/>
    </row>
    <row r="14" spans="1:14" customFormat="1" ht="20.100000000000001" customHeight="1">
      <c r="A14" s="217" t="s">
        <v>41</v>
      </c>
      <c r="B14" s="218"/>
      <c r="C14" s="218"/>
      <c r="D14" s="218"/>
      <c r="E14" s="219" t="s">
        <v>42</v>
      </c>
      <c r="F14" s="220"/>
      <c r="G14" s="220"/>
      <c r="H14" s="220"/>
      <c r="I14" s="220"/>
      <c r="J14" s="220"/>
      <c r="K14" s="220"/>
    </row>
    <row r="15" spans="1:14" customFormat="1" ht="20.100000000000001" customHeight="1">
      <c r="A15" s="217" t="s">
        <v>35</v>
      </c>
      <c r="B15" s="218"/>
      <c r="C15" s="218"/>
      <c r="D15" s="218"/>
      <c r="E15" s="219" t="s">
        <v>39</v>
      </c>
      <c r="F15" s="220"/>
      <c r="G15" s="220"/>
      <c r="H15" s="220"/>
      <c r="I15" s="220"/>
      <c r="J15" s="220"/>
      <c r="K15" s="220"/>
    </row>
    <row r="16" spans="1:14" customFormat="1" ht="20.100000000000001" customHeight="1">
      <c r="A16" s="217" t="s">
        <v>36</v>
      </c>
      <c r="B16" s="218"/>
      <c r="C16" s="218"/>
      <c r="D16" s="218"/>
      <c r="E16" s="219" t="s">
        <v>40</v>
      </c>
      <c r="F16" s="220"/>
      <c r="G16" s="220"/>
      <c r="H16" s="220"/>
      <c r="I16" s="220"/>
      <c r="J16" s="220"/>
      <c r="K16" s="220"/>
    </row>
    <row r="17" spans="1:14" customFormat="1" ht="20.100000000000001" customHeight="1">
      <c r="A17" s="217" t="s">
        <v>37</v>
      </c>
      <c r="B17" s="218"/>
      <c r="C17" s="218"/>
      <c r="D17" s="218"/>
      <c r="E17" s="219" t="s">
        <v>40</v>
      </c>
      <c r="F17" s="220"/>
      <c r="G17" s="220"/>
      <c r="H17" s="220"/>
      <c r="I17" s="220"/>
      <c r="J17" s="220"/>
      <c r="K17" s="220"/>
    </row>
    <row r="18" spans="1:14">
      <c r="B18" s="43"/>
      <c r="D18" s="57"/>
      <c r="E18" s="57"/>
      <c r="F18" s="57"/>
      <c r="G18" s="57"/>
      <c r="H18" s="57" t="s">
        <v>46</v>
      </c>
      <c r="I18" s="57"/>
      <c r="J18" s="57" t="s">
        <v>47</v>
      </c>
      <c r="K18" s="57"/>
      <c r="L18" s="57"/>
      <c r="M18" s="83" t="s">
        <v>93</v>
      </c>
    </row>
    <row r="19" spans="1:14" ht="18" customHeight="1">
      <c r="B19" s="221" t="s">
        <v>20</v>
      </c>
      <c r="D19" s="26" t="s">
        <v>11</v>
      </c>
      <c r="E19" s="59" t="s">
        <v>39</v>
      </c>
      <c r="F19" s="18"/>
      <c r="G19" s="19"/>
      <c r="H19" s="85">
        <v>11</v>
      </c>
      <c r="I19" s="19" t="s">
        <v>3</v>
      </c>
      <c r="J19" s="84">
        <v>400</v>
      </c>
      <c r="K19" s="16" t="s">
        <v>7</v>
      </c>
      <c r="L19" s="15">
        <f>H19*J19</f>
        <v>4400</v>
      </c>
      <c r="M19" s="176">
        <f>IF(K19="Doutorado",Detalhamento!O$7,IF(K19="Mestrado",Detalhamento!O$8,IF(K19="Especialização",Detalhamento!O$9,IF(K19="Grad/Aperf",Detalhamento!O$10,0))))</f>
        <v>466.59113636363634</v>
      </c>
    </row>
    <row r="20" spans="1:14" ht="18" customHeight="1">
      <c r="B20" s="221"/>
      <c r="D20" s="26" t="s">
        <v>8</v>
      </c>
      <c r="E20" s="59" t="s">
        <v>39</v>
      </c>
      <c r="F20" s="18"/>
      <c r="G20" s="19"/>
      <c r="H20" s="85">
        <v>7</v>
      </c>
      <c r="I20" s="19" t="s">
        <v>3</v>
      </c>
      <c r="J20" s="84">
        <v>230</v>
      </c>
      <c r="K20" s="16" t="s">
        <v>7</v>
      </c>
      <c r="L20" s="15">
        <f>H20*J20</f>
        <v>1610</v>
      </c>
      <c r="M20" s="176">
        <f>IF(K20="Doutorado",Detalhamento!O$7,IF(K20="Mestrado",Detalhamento!O$8,IF(K20="Especialização",Detalhamento!O$9,IF(K20="Grad/Aperf",Detalhamento!O$10,0))))</f>
        <v>466.59113636363634</v>
      </c>
    </row>
    <row r="21" spans="1:14" ht="18" customHeight="1">
      <c r="B21" s="221"/>
      <c r="D21" s="26" t="s">
        <v>9</v>
      </c>
      <c r="E21" s="59" t="s">
        <v>39</v>
      </c>
      <c r="F21" s="18"/>
      <c r="G21" s="19"/>
      <c r="H21" s="85">
        <v>2</v>
      </c>
      <c r="I21" s="19" t="s">
        <v>3</v>
      </c>
      <c r="J21" s="84">
        <v>200</v>
      </c>
      <c r="K21" s="16" t="s">
        <v>7</v>
      </c>
      <c r="L21" s="15">
        <f>H21*J21</f>
        <v>400</v>
      </c>
      <c r="M21" s="176">
        <f>IF(K21="Doutorado",Detalhamento!O$7,IF(K21="Mestrado",Detalhamento!O$8,IF(K21="Especialização",Detalhamento!O$9,IF(K21="Grad/Aperf",Detalhamento!O$10,0))))</f>
        <v>466.59113636363634</v>
      </c>
    </row>
    <row r="22" spans="1:14" ht="18" customHeight="1">
      <c r="B22" s="221"/>
      <c r="D22" s="26" t="s">
        <v>86</v>
      </c>
      <c r="E22" s="17"/>
      <c r="F22" s="18"/>
      <c r="G22" s="19"/>
      <c r="H22" s="20"/>
      <c r="I22" s="19"/>
      <c r="J22" s="21"/>
      <c r="K22" s="16"/>
      <c r="L22" s="15">
        <f>SUM(L19:L21)</f>
        <v>6410</v>
      </c>
    </row>
    <row r="23" spans="1:14" ht="18" customHeight="1">
      <c r="B23" s="221"/>
      <c r="D23" s="26"/>
      <c r="E23" s="17"/>
      <c r="F23" s="18"/>
      <c r="G23" s="19"/>
      <c r="H23" s="20"/>
      <c r="I23" s="19"/>
      <c r="J23" s="21"/>
      <c r="K23" s="16"/>
      <c r="L23" s="15"/>
      <c r="M23" s="83" t="s">
        <v>94</v>
      </c>
    </row>
    <row r="24" spans="1:14" ht="18" customHeight="1">
      <c r="B24" s="221"/>
      <c r="D24" s="22" t="s">
        <v>10</v>
      </c>
      <c r="E24" s="59" t="s">
        <v>39</v>
      </c>
      <c r="F24" s="16"/>
      <c r="G24" s="181" t="s">
        <v>206</v>
      </c>
      <c r="H24" s="87">
        <v>0.1</v>
      </c>
      <c r="I24" s="16" t="s">
        <v>6</v>
      </c>
      <c r="J24" s="16"/>
      <c r="K24" s="16"/>
      <c r="L24" s="44">
        <v>200</v>
      </c>
      <c r="M24" s="86">
        <f>H24*L$22</f>
        <v>641</v>
      </c>
      <c r="N24" s="177" t="s">
        <v>200</v>
      </c>
    </row>
    <row r="25" spans="1:14" ht="18" customHeight="1">
      <c r="B25" s="221"/>
      <c r="D25" s="22"/>
      <c r="E25" s="17"/>
      <c r="F25" s="16"/>
      <c r="G25" s="16"/>
      <c r="H25" s="31"/>
      <c r="I25" s="16"/>
      <c r="J25" s="16"/>
      <c r="K25" s="16"/>
      <c r="L25" s="15"/>
    </row>
    <row r="26" spans="1:14" ht="18" customHeight="1">
      <c r="B26" s="221"/>
      <c r="D26" s="22"/>
      <c r="E26" s="17"/>
      <c r="F26" s="16"/>
      <c r="G26" s="16"/>
      <c r="H26" s="31"/>
      <c r="I26" s="16"/>
      <c r="J26" s="16"/>
      <c r="K26" s="16"/>
      <c r="L26" s="15"/>
    </row>
    <row r="27" spans="1:14" ht="18" customHeight="1">
      <c r="B27" s="221"/>
      <c r="D27" s="26" t="s">
        <v>51</v>
      </c>
      <c r="E27" s="59" t="s">
        <v>39</v>
      </c>
      <c r="F27" s="18"/>
      <c r="G27" s="181" t="s">
        <v>206</v>
      </c>
      <c r="H27" s="87">
        <v>0.05</v>
      </c>
      <c r="I27" s="16" t="s">
        <v>6</v>
      </c>
      <c r="J27" s="25" t="b">
        <v>1</v>
      </c>
      <c r="K27" s="16"/>
      <c r="L27" s="44">
        <v>200</v>
      </c>
      <c r="M27" s="86">
        <f>H27*L$22</f>
        <v>320.5</v>
      </c>
      <c r="N27" s="206" t="s">
        <v>204</v>
      </c>
    </row>
    <row r="28" spans="1:14" ht="18" customHeight="1">
      <c r="B28" s="221"/>
      <c r="D28" s="26"/>
      <c r="E28" s="59" t="s">
        <v>39</v>
      </c>
      <c r="F28" s="18"/>
      <c r="G28" s="19"/>
      <c r="H28" s="24"/>
      <c r="I28" s="16"/>
      <c r="J28" s="25"/>
      <c r="K28" s="16"/>
      <c r="L28" s="178">
        <v>0</v>
      </c>
      <c r="N28" s="207"/>
    </row>
    <row r="29" spans="1:14" ht="18" customHeight="1">
      <c r="B29" s="221"/>
      <c r="D29" s="26"/>
      <c r="E29" s="17"/>
      <c r="F29" s="18"/>
      <c r="G29" s="19"/>
      <c r="H29" s="24"/>
      <c r="I29" s="16"/>
      <c r="J29" s="25"/>
      <c r="K29" s="16"/>
      <c r="L29" s="15"/>
    </row>
    <row r="30" spans="1:14" ht="18" customHeight="1">
      <c r="B30" s="221"/>
      <c r="D30" s="26" t="s">
        <v>202</v>
      </c>
      <c r="E30" s="17"/>
      <c r="F30" s="18"/>
      <c r="G30" s="19"/>
      <c r="H30" s="24"/>
      <c r="I30" s="16"/>
      <c r="J30" s="25"/>
      <c r="K30" s="16"/>
      <c r="L30" s="105">
        <f>L22+L24+L27+L28</f>
        <v>6810</v>
      </c>
    </row>
    <row r="31" spans="1:14" ht="18" customHeight="1">
      <c r="B31" s="221"/>
      <c r="D31" s="26" t="s">
        <v>164</v>
      </c>
      <c r="E31" s="16"/>
      <c r="F31" s="16"/>
      <c r="G31" s="16"/>
      <c r="H31" s="87">
        <v>0.2</v>
      </c>
      <c r="I31" s="16" t="s">
        <v>4</v>
      </c>
      <c r="J31" s="16"/>
      <c r="K31" s="16"/>
      <c r="L31" s="15">
        <f>L30*0.2</f>
        <v>1362</v>
      </c>
    </row>
    <row r="32" spans="1:14" ht="18" customHeight="1">
      <c r="B32" s="221"/>
      <c r="D32" s="26" t="s">
        <v>203</v>
      </c>
      <c r="E32" s="16"/>
      <c r="F32" s="16"/>
      <c r="G32" s="16"/>
      <c r="H32" s="87">
        <v>0.2</v>
      </c>
      <c r="I32" s="16" t="s">
        <v>4</v>
      </c>
      <c r="J32" s="16"/>
      <c r="K32" s="16"/>
      <c r="L32" s="105">
        <f>L30+L31</f>
        <v>8172</v>
      </c>
    </row>
    <row r="33" spans="2:17" ht="18" customHeight="1">
      <c r="D33" s="26"/>
      <c r="E33" s="16"/>
      <c r="F33" s="16"/>
      <c r="G33" s="16"/>
      <c r="H33" s="23"/>
      <c r="I33" s="16"/>
      <c r="J33" s="16"/>
      <c r="K33" s="16"/>
      <c r="L33" s="15"/>
    </row>
    <row r="34" spans="2:17" ht="18" customHeight="1">
      <c r="B34" s="221" t="s">
        <v>190</v>
      </c>
      <c r="D34" s="100" t="s">
        <v>201</v>
      </c>
      <c r="E34" s="101"/>
      <c r="F34" s="102"/>
      <c r="G34" s="103"/>
      <c r="H34" s="104"/>
      <c r="I34" s="100"/>
      <c r="J34" s="101"/>
      <c r="K34" s="101"/>
      <c r="L34" s="105">
        <f>SUM(L35:L43)</f>
        <v>57730</v>
      </c>
    </row>
    <row r="35" spans="2:17" ht="18" customHeight="1">
      <c r="B35" s="221"/>
      <c r="D35" s="26" t="s">
        <v>48</v>
      </c>
      <c r="E35" s="16"/>
      <c r="F35" s="40"/>
      <c r="G35" s="41"/>
      <c r="H35" s="42"/>
      <c r="I35" s="36"/>
      <c r="J35" s="14"/>
      <c r="K35" s="14"/>
      <c r="L35" s="15">
        <f>Detalhamento!E16</f>
        <v>3220</v>
      </c>
    </row>
    <row r="36" spans="2:17" ht="18" customHeight="1">
      <c r="B36" s="221"/>
      <c r="D36" s="26" t="s">
        <v>49</v>
      </c>
      <c r="E36" s="16"/>
      <c r="F36" s="40"/>
      <c r="G36" s="41"/>
      <c r="H36" s="42"/>
      <c r="I36" s="36"/>
      <c r="J36" s="14"/>
      <c r="K36" s="14"/>
      <c r="L36" s="15">
        <f>Detalhamento!E27</f>
        <v>7600</v>
      </c>
    </row>
    <row r="37" spans="2:17" ht="18" customHeight="1">
      <c r="B37" s="221"/>
      <c r="D37" s="26" t="s">
        <v>167</v>
      </c>
      <c r="E37" s="16"/>
      <c r="F37" s="40"/>
      <c r="G37" s="41"/>
      <c r="H37" s="42"/>
      <c r="I37" s="36"/>
      <c r="J37" s="14"/>
      <c r="K37" s="14"/>
      <c r="L37" s="15">
        <f>Detalhamento!E34</f>
        <v>2500</v>
      </c>
    </row>
    <row r="38" spans="2:17" ht="18" customHeight="1">
      <c r="B38" s="221"/>
      <c r="D38" s="26" t="s">
        <v>169</v>
      </c>
      <c r="E38" s="16"/>
      <c r="F38" s="40"/>
      <c r="G38" s="41"/>
      <c r="H38" s="42"/>
      <c r="I38" s="36"/>
      <c r="J38" s="14"/>
      <c r="K38" s="14"/>
      <c r="L38" s="15">
        <f>Detalhamento!E32+Detalhamento!E33</f>
        <v>1250</v>
      </c>
    </row>
    <row r="39" spans="2:17" ht="18" customHeight="1">
      <c r="B39" s="221"/>
      <c r="D39" s="26" t="s">
        <v>50</v>
      </c>
      <c r="E39" s="16"/>
      <c r="F39" s="40"/>
      <c r="G39" s="41"/>
      <c r="H39" s="42"/>
      <c r="I39" s="36"/>
      <c r="J39" s="14"/>
      <c r="K39" s="14"/>
      <c r="L39" s="15">
        <f>Detalhamento!B59</f>
        <v>2000</v>
      </c>
    </row>
    <row r="40" spans="2:17" ht="18" customHeight="1">
      <c r="B40" s="221"/>
      <c r="D40" s="26" t="s">
        <v>157</v>
      </c>
      <c r="E40" s="16"/>
      <c r="F40" s="40"/>
      <c r="G40" s="41"/>
      <c r="H40" s="42"/>
      <c r="I40" s="36"/>
      <c r="J40" s="14"/>
      <c r="K40" s="14"/>
      <c r="L40" s="15">
        <f>Detalhamento!E51</f>
        <v>34300</v>
      </c>
    </row>
    <row r="41" spans="2:17" ht="18" customHeight="1">
      <c r="B41" s="221"/>
      <c r="D41" s="216" t="s">
        <v>158</v>
      </c>
      <c r="E41" s="216"/>
      <c r="F41" s="216"/>
      <c r="G41" s="216"/>
      <c r="H41" s="216"/>
      <c r="I41" s="216"/>
      <c r="J41" s="216"/>
      <c r="K41" s="216"/>
      <c r="L41" s="15">
        <f>L40*0.2</f>
        <v>6860</v>
      </c>
    </row>
    <row r="42" spans="2:17" ht="18" customHeight="1">
      <c r="B42" s="221"/>
      <c r="D42" s="216" t="s">
        <v>208</v>
      </c>
      <c r="E42" s="216"/>
      <c r="F42" s="216"/>
      <c r="G42" s="216"/>
      <c r="H42" s="216"/>
      <c r="I42" s="216"/>
      <c r="J42" s="216"/>
      <c r="K42" s="216"/>
      <c r="L42" s="15">
        <f>Detalhamento!C95</f>
        <v>0</v>
      </c>
    </row>
    <row r="43" spans="2:17" ht="18" customHeight="1">
      <c r="B43" s="221"/>
      <c r="D43" s="26" t="s">
        <v>207</v>
      </c>
      <c r="E43" s="16"/>
      <c r="F43" s="40"/>
      <c r="G43" s="41"/>
      <c r="H43" s="42"/>
      <c r="I43" s="36"/>
      <c r="J43" s="14"/>
      <c r="K43" s="14"/>
      <c r="L43" s="180">
        <v>0</v>
      </c>
    </row>
    <row r="44" spans="2:17" ht="18" customHeight="1">
      <c r="D44" s="26"/>
      <c r="E44" s="16"/>
      <c r="F44" s="40"/>
      <c r="G44" s="41"/>
      <c r="H44" s="42"/>
      <c r="I44" s="36"/>
      <c r="J44" s="14"/>
      <c r="K44" s="14"/>
      <c r="L44" s="15"/>
      <c r="M44" s="131"/>
    </row>
    <row r="45" spans="2:17" ht="18" customHeight="1">
      <c r="D45" s="100" t="s">
        <v>116</v>
      </c>
      <c r="E45" s="101"/>
      <c r="F45" s="102"/>
      <c r="G45" s="103"/>
      <c r="H45" s="104"/>
      <c r="I45" s="100"/>
      <c r="J45" s="101"/>
      <c r="K45" s="101"/>
      <c r="L45" s="105">
        <f>L32+L34</f>
        <v>65902</v>
      </c>
      <c r="M45" s="154"/>
    </row>
    <row r="46" spans="2:17" ht="18" customHeight="1">
      <c r="D46" s="26"/>
      <c r="E46" s="16"/>
      <c r="F46" s="40"/>
      <c r="G46" s="41"/>
      <c r="H46" s="42"/>
      <c r="I46" s="36"/>
      <c r="J46" s="14"/>
      <c r="K46" s="14"/>
      <c r="L46" s="15"/>
      <c r="M46" s="154"/>
    </row>
    <row r="47" spans="2:17" ht="18" customHeight="1">
      <c r="B47" s="208" t="s">
        <v>115</v>
      </c>
      <c r="C47" s="208"/>
      <c r="D47" s="26" t="s">
        <v>19</v>
      </c>
      <c r="E47" s="16"/>
      <c r="F47" s="76" t="s">
        <v>78</v>
      </c>
      <c r="G47" s="39"/>
      <c r="H47" s="162">
        <v>0.03</v>
      </c>
      <c r="I47" s="32"/>
      <c r="J47" s="25" t="b">
        <v>1</v>
      </c>
      <c r="K47" s="16"/>
      <c r="L47" s="33">
        <f>L$50*H47</f>
        <v>2440.8148148148148</v>
      </c>
      <c r="M47" s="174" t="s">
        <v>191</v>
      </c>
      <c r="N47" s="58" t="s">
        <v>112</v>
      </c>
      <c r="O47" s="58"/>
      <c r="P47" s="58"/>
      <c r="Q47" s="58"/>
    </row>
    <row r="48" spans="2:17" ht="18" customHeight="1">
      <c r="B48" s="208"/>
      <c r="C48" s="208"/>
      <c r="D48" s="26" t="s">
        <v>21</v>
      </c>
      <c r="E48" s="16"/>
      <c r="F48" s="76" t="s">
        <v>78</v>
      </c>
      <c r="G48" s="30"/>
      <c r="H48" s="109">
        <v>0.08</v>
      </c>
      <c r="I48" s="32"/>
      <c r="J48" s="14"/>
      <c r="K48" s="14"/>
      <c r="L48" s="33">
        <f>L$50*H48</f>
        <v>6508.8395061728397</v>
      </c>
      <c r="M48" s="174" t="s">
        <v>191</v>
      </c>
      <c r="N48" s="58" t="s">
        <v>113</v>
      </c>
      <c r="O48" s="58"/>
      <c r="P48" s="58"/>
      <c r="Q48" s="58"/>
    </row>
    <row r="49" spans="2:17" ht="18" customHeight="1">
      <c r="B49" s="208"/>
      <c r="C49" s="208"/>
      <c r="D49" s="26" t="s">
        <v>14</v>
      </c>
      <c r="E49" s="16"/>
      <c r="F49" s="76" t="s">
        <v>78</v>
      </c>
      <c r="G49" s="30"/>
      <c r="H49" s="109">
        <v>0.08</v>
      </c>
      <c r="I49" s="32"/>
      <c r="J49" s="14"/>
      <c r="K49" s="14"/>
      <c r="L49" s="33">
        <f>L$50*H49</f>
        <v>6508.8395061728397</v>
      </c>
      <c r="M49" s="174" t="s">
        <v>191</v>
      </c>
      <c r="N49" s="58" t="s">
        <v>114</v>
      </c>
      <c r="O49" s="58"/>
      <c r="P49" s="58"/>
      <c r="Q49" s="58"/>
    </row>
    <row r="50" spans="2:17" ht="18" customHeight="1">
      <c r="D50" s="209"/>
      <c r="E50" s="210"/>
      <c r="F50" s="12"/>
      <c r="G50" s="12"/>
      <c r="H50" s="10"/>
      <c r="I50" s="10"/>
      <c r="J50" s="106" t="s">
        <v>117</v>
      </c>
      <c r="K50" s="107"/>
      <c r="L50" s="108">
        <f>L45/(1-SUM(H47:H49))</f>
        <v>81360.493827160491</v>
      </c>
      <c r="M50" s="154"/>
      <c r="N50" s="131"/>
    </row>
    <row r="51" spans="2:17" ht="12" customHeight="1">
      <c r="F51" s="12"/>
      <c r="G51" s="12"/>
      <c r="H51" s="11"/>
      <c r="I51" s="10"/>
      <c r="J51" s="35"/>
      <c r="K51" s="49"/>
      <c r="L51" s="50"/>
    </row>
    <row r="52" spans="2:17" ht="18" customHeight="1">
      <c r="D52" s="26"/>
      <c r="E52" s="16"/>
      <c r="F52" s="40"/>
      <c r="G52" s="41"/>
      <c r="H52" s="42"/>
      <c r="I52" s="36"/>
      <c r="J52" s="14"/>
      <c r="K52" s="14"/>
      <c r="L52" s="15"/>
      <c r="N52" s="58" t="s">
        <v>18</v>
      </c>
      <c r="O52" s="58"/>
      <c r="P52" s="58"/>
    </row>
    <row r="53" spans="2:17" ht="12" customHeight="1">
      <c r="F53" s="12"/>
      <c r="G53" s="12"/>
      <c r="H53" s="11"/>
      <c r="I53" s="10"/>
      <c r="J53" s="35"/>
      <c r="K53" s="49"/>
      <c r="L53" s="50"/>
      <c r="N53" s="58" t="s">
        <v>192</v>
      </c>
      <c r="O53" s="58"/>
      <c r="P53" s="58"/>
    </row>
    <row r="54" spans="2:17" ht="20.25" customHeight="1">
      <c r="E54" s="6"/>
      <c r="F54" s="6"/>
      <c r="G54" s="6"/>
      <c r="H54" s="6"/>
      <c r="N54" s="58" t="s">
        <v>193</v>
      </c>
      <c r="O54" s="58"/>
      <c r="P54" s="58"/>
    </row>
    <row r="55" spans="2:17" ht="18" customHeight="1">
      <c r="E55" s="6"/>
      <c r="F55" s="6"/>
      <c r="G55" s="6"/>
      <c r="H55" s="6"/>
      <c r="N55" s="58" t="s">
        <v>118</v>
      </c>
      <c r="O55" s="58"/>
      <c r="P55" s="58"/>
    </row>
    <row r="56" spans="2:17" ht="18" customHeight="1">
      <c r="E56" s="6"/>
      <c r="F56" s="6"/>
      <c r="G56" s="6"/>
      <c r="H56" s="6"/>
    </row>
    <row r="57" spans="2:17">
      <c r="E57" s="6"/>
      <c r="F57" s="6"/>
      <c r="G57" s="6"/>
      <c r="H57" s="6"/>
    </row>
    <row r="58" spans="2:17">
      <c r="D58" s="12"/>
      <c r="E58" s="12"/>
      <c r="F58" s="12"/>
      <c r="G58" s="13"/>
      <c r="H58" s="11"/>
      <c r="I58" s="10"/>
      <c r="J58" s="10"/>
      <c r="K58" s="7"/>
      <c r="L58" s="7"/>
    </row>
    <row r="59" spans="2:17">
      <c r="D59" s="7"/>
      <c r="E59" s="8"/>
      <c r="F59" s="8"/>
      <c r="G59" s="8"/>
      <c r="H59" s="8"/>
      <c r="I59" s="7"/>
      <c r="J59" s="7"/>
    </row>
    <row r="60" spans="2:17">
      <c r="E60" s="6"/>
      <c r="F60" s="6"/>
      <c r="G60" s="6"/>
      <c r="H60" s="8"/>
      <c r="I60" s="7"/>
      <c r="J60" s="7"/>
    </row>
    <row r="61" spans="2:17" ht="70.5" customHeight="1">
      <c r="D61" s="211" t="s">
        <v>184</v>
      </c>
      <c r="E61" s="212"/>
      <c r="F61" s="213"/>
      <c r="G61" s="8"/>
      <c r="H61" s="155"/>
      <c r="I61" s="156"/>
      <c r="J61" s="9"/>
      <c r="K61" s="154"/>
      <c r="L61" s="131"/>
    </row>
    <row r="62" spans="2:17">
      <c r="D62" s="158" t="s">
        <v>159</v>
      </c>
      <c r="E62" s="159"/>
      <c r="F62" s="160">
        <f>L35</f>
        <v>3220</v>
      </c>
      <c r="H62" s="129"/>
      <c r="I62" s="131"/>
      <c r="K62" s="131"/>
      <c r="L62" s="131"/>
    </row>
    <row r="63" spans="2:17">
      <c r="D63" s="158" t="s">
        <v>160</v>
      </c>
      <c r="E63" s="159"/>
      <c r="F63" s="160">
        <f>L36</f>
        <v>7600</v>
      </c>
      <c r="H63" s="130"/>
      <c r="K63" s="131"/>
      <c r="L63" s="131"/>
    </row>
    <row r="64" spans="2:17">
      <c r="D64" s="158" t="s">
        <v>161</v>
      </c>
      <c r="E64" s="159"/>
      <c r="F64" s="161">
        <f>L40+L22+L24+L27</f>
        <v>41110</v>
      </c>
      <c r="H64" s="130"/>
      <c r="K64" s="131"/>
      <c r="L64" s="131"/>
    </row>
    <row r="65" spans="4:12">
      <c r="D65" s="158" t="s">
        <v>162</v>
      </c>
      <c r="E65" s="159"/>
      <c r="F65" s="160">
        <f>L39</f>
        <v>2000</v>
      </c>
      <c r="H65" s="130"/>
      <c r="K65" s="154"/>
    </row>
    <row r="66" spans="4:12">
      <c r="D66" s="202" t="s">
        <v>166</v>
      </c>
      <c r="E66" s="203"/>
      <c r="F66" s="160">
        <f>L37</f>
        <v>2500</v>
      </c>
      <c r="H66" s="130"/>
    </row>
    <row r="67" spans="4:12">
      <c r="D67" s="214" t="s">
        <v>168</v>
      </c>
      <c r="E67" s="215"/>
      <c r="F67" s="160">
        <f>L38</f>
        <v>1250</v>
      </c>
      <c r="H67" s="130"/>
      <c r="L67" s="131"/>
    </row>
    <row r="68" spans="4:12" ht="14.4">
      <c r="D68" s="214" t="s">
        <v>163</v>
      </c>
      <c r="E68" s="215"/>
      <c r="F68" s="161">
        <f>L41+L31</f>
        <v>8222</v>
      </c>
      <c r="H68" s="129"/>
      <c r="L68" s="37"/>
    </row>
    <row r="69" spans="4:12">
      <c r="D69" s="202" t="s">
        <v>165</v>
      </c>
      <c r="E69" s="203"/>
      <c r="F69" s="161">
        <f>L47+L48+L49</f>
        <v>15458.493827160495</v>
      </c>
    </row>
    <row r="70" spans="4:12">
      <c r="D70" s="204" t="s">
        <v>171</v>
      </c>
      <c r="E70" s="205"/>
      <c r="F70" s="163">
        <f>SUM(F62:F69)</f>
        <v>81360.493827160491</v>
      </c>
    </row>
    <row r="74" spans="4:12">
      <c r="F74" s="130"/>
    </row>
  </sheetData>
  <dataConsolidate/>
  <mergeCells count="36">
    <mergeCell ref="A1:L1"/>
    <mergeCell ref="A3:L3"/>
    <mergeCell ref="A4:J4"/>
    <mergeCell ref="B6:B8"/>
    <mergeCell ref="C6:J6"/>
    <mergeCell ref="C7:J7"/>
    <mergeCell ref="C8:J8"/>
    <mergeCell ref="A16:D16"/>
    <mergeCell ref="E16:K16"/>
    <mergeCell ref="A10:D10"/>
    <mergeCell ref="E10:I10"/>
    <mergeCell ref="A11:D11"/>
    <mergeCell ref="F11:G11"/>
    <mergeCell ref="I11:J11"/>
    <mergeCell ref="A12:D12"/>
    <mergeCell ref="E12:J12"/>
    <mergeCell ref="A13:D13"/>
    <mergeCell ref="A14:D14"/>
    <mergeCell ref="E14:K14"/>
    <mergeCell ref="A15:D15"/>
    <mergeCell ref="E15:K15"/>
    <mergeCell ref="A17:D17"/>
    <mergeCell ref="E17:K17"/>
    <mergeCell ref="B19:B32"/>
    <mergeCell ref="B34:B43"/>
    <mergeCell ref="D41:K41"/>
    <mergeCell ref="D69:E69"/>
    <mergeCell ref="D70:E70"/>
    <mergeCell ref="N27:N28"/>
    <mergeCell ref="B47:C49"/>
    <mergeCell ref="D50:E50"/>
    <mergeCell ref="D61:F61"/>
    <mergeCell ref="D66:E66"/>
    <mergeCell ref="D67:E67"/>
    <mergeCell ref="D68:E68"/>
    <mergeCell ref="D42:K42"/>
  </mergeCells>
  <conditionalFormatting sqref="J19">
    <cfRule type="expression" dxfId="12" priority="9" stopIfTrue="1">
      <formula>J19&gt;M19</formula>
    </cfRule>
  </conditionalFormatting>
  <conditionalFormatting sqref="J20">
    <cfRule type="expression" dxfId="11" priority="8" stopIfTrue="1">
      <formula>J20&gt;M20</formula>
    </cfRule>
  </conditionalFormatting>
  <conditionalFormatting sqref="J21">
    <cfRule type="expression" dxfId="10" priority="7" stopIfTrue="1">
      <formula>J21&gt;M21</formula>
    </cfRule>
  </conditionalFormatting>
  <conditionalFormatting sqref="L24">
    <cfRule type="expression" dxfId="9" priority="6" stopIfTrue="1">
      <formula>L24&gt;M24</formula>
    </cfRule>
  </conditionalFormatting>
  <conditionalFormatting sqref="L27">
    <cfRule type="expression" dxfId="8" priority="5" stopIfTrue="1">
      <formula>L27&gt;M27</formula>
    </cfRule>
  </conditionalFormatting>
  <conditionalFormatting sqref="L28">
    <cfRule type="expression" dxfId="7" priority="4" stopIfTrue="1">
      <formula>L28&gt;M28</formula>
    </cfRule>
  </conditionalFormatting>
  <conditionalFormatting sqref="L43">
    <cfRule type="expression" dxfId="6" priority="1" stopIfTrue="1">
      <formula>L43&gt;M43</formula>
    </cfRule>
  </conditionalFormatting>
  <dataValidations disablePrompts="1" count="2">
    <dataValidation type="list" allowBlank="1" showInputMessage="1" showErrorMessage="1" sqref="K22:K23" xr:uid="{00000000-0002-0000-0100-000000000000}">
      <formula1>"2º Grau,Graduação,Aperfeiçoamento,Especialização,Mestrado,Doutorado"</formula1>
    </dataValidation>
    <dataValidation type="list" allowBlank="1" showInputMessage="1" showErrorMessage="1" sqref="K19:K21" xr:uid="{00000000-0002-0000-0100-000001000000}">
      <formula1>"Grad/Aperf,Especialização,Mestrado,Doutorado"</formula1>
    </dataValidation>
  </dataValidations>
  <printOptions horizontalCentered="1" verticalCentered="1"/>
  <pageMargins left="0.78740157480314965" right="0" top="0.39370078740157483" bottom="0" header="0" footer="0"/>
  <pageSetup paperSize="9" scale="70" orientation="portrait" r:id="rId1"/>
  <headerFooter alignWithMargins="0">
    <oddHeader>&amp;L&amp;"Arial,Negrito"&amp;11Mec - Utfpr&amp;C&amp;"Arial,Negrito"&amp;11Direc - Dicpro&amp;R&amp;"Arial,Negrito"&amp;11Receita e Despesa</oddHeader>
    <oddFooter>&amp;C&amp;8&amp;D  &amp;Z&amp;F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5">
    <pageSetUpPr fitToPage="1"/>
  </sheetPr>
  <dimension ref="A1:Q75"/>
  <sheetViews>
    <sheetView showGridLines="0" tabSelected="1" topLeftCell="A4" zoomScale="85" zoomScaleNormal="85" workbookViewId="0">
      <selection activeCell="M11" sqref="M11"/>
    </sheetView>
  </sheetViews>
  <sheetFormatPr defaultColWidth="12.6640625" defaultRowHeight="13.8"/>
  <cols>
    <col min="1" max="1" width="6.88671875" style="6" customWidth="1"/>
    <col min="2" max="2" width="2.44140625" style="6" customWidth="1"/>
    <col min="3" max="3" width="4.6640625" style="6" customWidth="1"/>
    <col min="4" max="4" width="15.88671875" style="6" customWidth="1"/>
    <col min="5" max="5" width="19.5546875" style="5" customWidth="1"/>
    <col min="6" max="6" width="22" style="5" customWidth="1"/>
    <col min="7" max="7" width="11.5546875" style="5" bestFit="1" customWidth="1"/>
    <col min="8" max="8" width="11.88671875" style="5" customWidth="1"/>
    <col min="9" max="9" width="11.33203125" style="6" customWidth="1"/>
    <col min="10" max="10" width="16" style="6" customWidth="1"/>
    <col min="11" max="11" width="15.109375" style="6" customWidth="1"/>
    <col min="12" max="12" width="15.33203125" style="6" customWidth="1"/>
    <col min="13" max="13" width="19.33203125" style="6" customWidth="1"/>
    <col min="14" max="14" width="84.33203125" style="6" customWidth="1"/>
    <col min="15" max="16384" width="12.6640625" style="6"/>
  </cols>
  <sheetData>
    <row r="1" spans="1:12" customFormat="1" ht="63" customHeight="1">
      <c r="A1" s="232" t="s">
        <v>198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spans="1:12" customFormat="1" ht="15" customHeight="1"/>
    <row r="3" spans="1:12" customFormat="1" ht="35.25" customHeight="1">
      <c r="A3" s="233" t="s">
        <v>194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</row>
    <row r="4" spans="1:12" customFormat="1" ht="13.2">
      <c r="A4" s="234"/>
      <c r="B4" s="234"/>
      <c r="C4" s="234"/>
      <c r="D4" s="234"/>
      <c r="E4" s="234"/>
      <c r="F4" s="234"/>
      <c r="G4" s="234"/>
      <c r="H4" s="234"/>
      <c r="I4" s="234"/>
      <c r="J4" s="234"/>
    </row>
    <row r="5" spans="1:12" customFormat="1" ht="20.100000000000001" customHeight="1">
      <c r="A5" s="37"/>
      <c r="B5" s="12"/>
      <c r="C5" s="13"/>
      <c r="D5" s="13"/>
      <c r="E5" s="13"/>
      <c r="F5" s="13"/>
      <c r="G5" s="12"/>
      <c r="H5" s="12"/>
      <c r="I5" s="12"/>
      <c r="J5" s="12"/>
    </row>
    <row r="6" spans="1:12" customFormat="1" ht="20.100000000000001" customHeight="1">
      <c r="A6" s="37"/>
      <c r="B6" s="235"/>
      <c r="C6" s="237" t="s">
        <v>13</v>
      </c>
      <c r="D6" s="237"/>
      <c r="E6" s="237"/>
      <c r="F6" s="237"/>
      <c r="G6" s="237"/>
      <c r="H6" s="237"/>
      <c r="I6" s="237"/>
      <c r="J6" s="237"/>
    </row>
    <row r="7" spans="1:12" customFormat="1" ht="20.100000000000001" customHeight="1">
      <c r="A7" s="37"/>
      <c r="B7" s="236"/>
      <c r="C7" s="237" t="s">
        <v>12</v>
      </c>
      <c r="D7" s="237"/>
      <c r="E7" s="237"/>
      <c r="F7" s="237"/>
      <c r="G7" s="237"/>
      <c r="H7" s="237"/>
      <c r="I7" s="237"/>
      <c r="J7" s="237"/>
    </row>
    <row r="8" spans="1:12" customFormat="1" ht="20.100000000000001" customHeight="1">
      <c r="A8" s="37"/>
      <c r="B8" s="236"/>
      <c r="C8" s="237" t="s">
        <v>23</v>
      </c>
      <c r="D8" s="237"/>
      <c r="E8" s="237"/>
      <c r="F8" s="237"/>
      <c r="G8" s="237"/>
      <c r="H8" s="237"/>
      <c r="I8" s="237"/>
      <c r="J8" s="237"/>
    </row>
    <row r="9" spans="1:12" customFormat="1" ht="20.100000000000001" customHeight="1">
      <c r="A9" s="37"/>
      <c r="B9" s="38"/>
      <c r="C9" s="34"/>
      <c r="D9" s="34"/>
      <c r="E9" s="34"/>
      <c r="F9" s="34"/>
      <c r="G9" s="34"/>
      <c r="H9" s="34"/>
      <c r="I9" s="34"/>
      <c r="J9" s="34"/>
    </row>
    <row r="10" spans="1:12" customFormat="1" ht="20.100000000000001" customHeight="1">
      <c r="A10" s="224" t="s">
        <v>31</v>
      </c>
      <c r="B10" s="225"/>
      <c r="C10" s="225"/>
      <c r="D10" s="225"/>
      <c r="E10" s="226" t="s">
        <v>32</v>
      </c>
      <c r="F10" s="226"/>
      <c r="G10" s="226"/>
      <c r="H10" s="226"/>
      <c r="I10" s="226"/>
      <c r="J10" s="52" t="s">
        <v>33</v>
      </c>
      <c r="K10" s="53"/>
    </row>
    <row r="11" spans="1:12" customFormat="1" ht="30.75" customHeight="1">
      <c r="A11" s="217" t="s">
        <v>34</v>
      </c>
      <c r="B11" s="218"/>
      <c r="C11" s="218"/>
      <c r="D11" s="218"/>
      <c r="E11" s="54" t="s">
        <v>43</v>
      </c>
      <c r="F11" s="227" t="s">
        <v>45</v>
      </c>
      <c r="G11" s="227"/>
      <c r="H11" s="98">
        <v>6</v>
      </c>
      <c r="I11" s="227" t="s">
        <v>38</v>
      </c>
      <c r="J11" s="227"/>
      <c r="K11" s="99">
        <v>16</v>
      </c>
    </row>
    <row r="12" spans="1:12" customFormat="1" ht="32.25" customHeight="1">
      <c r="A12" s="228" t="s">
        <v>110</v>
      </c>
      <c r="B12" s="228"/>
      <c r="C12" s="228"/>
      <c r="D12" s="228"/>
      <c r="E12" s="229"/>
      <c r="F12" s="230"/>
      <c r="G12" s="230"/>
      <c r="H12" s="230"/>
      <c r="I12" s="230"/>
      <c r="J12" s="231"/>
      <c r="K12" s="99">
        <v>10</v>
      </c>
    </row>
    <row r="13" spans="1:12" customFormat="1" ht="18.75" customHeight="1">
      <c r="A13" s="217" t="s">
        <v>44</v>
      </c>
      <c r="B13" s="222"/>
      <c r="C13" s="222"/>
      <c r="D13" s="223"/>
      <c r="E13" s="55" t="s">
        <v>79</v>
      </c>
      <c r="F13" s="56"/>
      <c r="G13" s="56"/>
      <c r="H13" s="56"/>
      <c r="I13" s="56"/>
      <c r="J13" s="56"/>
      <c r="K13" s="56"/>
    </row>
    <row r="14" spans="1:12" customFormat="1" ht="20.100000000000001" customHeight="1">
      <c r="A14" s="217" t="s">
        <v>41</v>
      </c>
      <c r="B14" s="218"/>
      <c r="C14" s="218"/>
      <c r="D14" s="218"/>
      <c r="E14" s="219" t="s">
        <v>42</v>
      </c>
      <c r="F14" s="220"/>
      <c r="G14" s="220"/>
      <c r="H14" s="220"/>
      <c r="I14" s="220"/>
      <c r="J14" s="220"/>
      <c r="K14" s="220"/>
    </row>
    <row r="15" spans="1:12" customFormat="1" ht="20.100000000000001" customHeight="1">
      <c r="A15" s="217" t="s">
        <v>35</v>
      </c>
      <c r="B15" s="218"/>
      <c r="C15" s="218"/>
      <c r="D15" s="218"/>
      <c r="E15" s="219" t="s">
        <v>39</v>
      </c>
      <c r="F15" s="220"/>
      <c r="G15" s="220"/>
      <c r="H15" s="220"/>
      <c r="I15" s="220"/>
      <c r="J15" s="220"/>
      <c r="K15" s="220"/>
    </row>
    <row r="16" spans="1:12" customFormat="1" ht="20.100000000000001" customHeight="1">
      <c r="A16" s="217" t="s">
        <v>36</v>
      </c>
      <c r="B16" s="218"/>
      <c r="C16" s="218"/>
      <c r="D16" s="218"/>
      <c r="E16" s="219" t="s">
        <v>40</v>
      </c>
      <c r="F16" s="220"/>
      <c r="G16" s="220"/>
      <c r="H16" s="220"/>
      <c r="I16" s="220"/>
      <c r="J16" s="220"/>
      <c r="K16" s="220"/>
    </row>
    <row r="17" spans="1:14" customFormat="1" ht="20.100000000000001" customHeight="1">
      <c r="A17" s="217" t="s">
        <v>37</v>
      </c>
      <c r="B17" s="218"/>
      <c r="C17" s="218"/>
      <c r="D17" s="218"/>
      <c r="E17" s="219" t="s">
        <v>40</v>
      </c>
      <c r="F17" s="220"/>
      <c r="G17" s="220"/>
      <c r="H17" s="220"/>
      <c r="I17" s="220"/>
      <c r="J17" s="220"/>
      <c r="K17" s="220"/>
    </row>
    <row r="18" spans="1:14">
      <c r="B18" s="43"/>
      <c r="D18" s="57"/>
      <c r="E18" s="57"/>
      <c r="F18" s="57"/>
      <c r="G18" s="57"/>
      <c r="H18" s="57" t="s">
        <v>46</v>
      </c>
      <c r="I18" s="57"/>
      <c r="J18" s="57" t="s">
        <v>47</v>
      </c>
      <c r="K18" s="57"/>
      <c r="L18" s="57"/>
      <c r="M18" s="83" t="s">
        <v>93</v>
      </c>
    </row>
    <row r="19" spans="1:14" ht="18" customHeight="1">
      <c r="B19" s="221" t="s">
        <v>20</v>
      </c>
      <c r="D19" s="26" t="s">
        <v>11</v>
      </c>
      <c r="E19" s="59" t="s">
        <v>39</v>
      </c>
      <c r="F19" s="18"/>
      <c r="G19" s="19"/>
      <c r="H19" s="85">
        <v>11</v>
      </c>
      <c r="I19" s="19" t="s">
        <v>3</v>
      </c>
      <c r="J19" s="84">
        <v>400</v>
      </c>
      <c r="K19" s="16" t="s">
        <v>7</v>
      </c>
      <c r="L19" s="15">
        <f>H19*J19</f>
        <v>4400</v>
      </c>
      <c r="M19" s="176">
        <f>IF(K19="Doutorado",Detalhamento!O$7,IF(K19="Mestrado",Detalhamento!O$8,IF(K19="Especialização",Detalhamento!O$9,IF(K19="Grad/Aperf",Detalhamento!O$10,0))))</f>
        <v>466.59113636363634</v>
      </c>
    </row>
    <row r="20" spans="1:14" ht="18" customHeight="1">
      <c r="B20" s="221"/>
      <c r="D20" s="26" t="s">
        <v>8</v>
      </c>
      <c r="E20" s="59" t="s">
        <v>39</v>
      </c>
      <c r="F20" s="18"/>
      <c r="G20" s="19"/>
      <c r="H20" s="85">
        <v>7</v>
      </c>
      <c r="I20" s="19" t="s">
        <v>3</v>
      </c>
      <c r="J20" s="84">
        <v>230</v>
      </c>
      <c r="K20" s="16" t="s">
        <v>7</v>
      </c>
      <c r="L20" s="15">
        <f>H20*J20</f>
        <v>1610</v>
      </c>
      <c r="M20" s="176">
        <f>IF(K20="Doutorado",Detalhamento!O$7,IF(K20="Mestrado",Detalhamento!O$8,IF(K20="Especialização",Detalhamento!O$9,IF(K20="Grad/Aperf",Detalhamento!O$10,0))))</f>
        <v>466.59113636363634</v>
      </c>
    </row>
    <row r="21" spans="1:14" ht="18" customHeight="1">
      <c r="B21" s="221"/>
      <c r="D21" s="26" t="s">
        <v>9</v>
      </c>
      <c r="E21" s="59" t="s">
        <v>39</v>
      </c>
      <c r="F21" s="18"/>
      <c r="G21" s="19"/>
      <c r="H21" s="85">
        <v>2</v>
      </c>
      <c r="I21" s="19" t="s">
        <v>3</v>
      </c>
      <c r="J21" s="84">
        <v>200</v>
      </c>
      <c r="K21" s="16" t="s">
        <v>7</v>
      </c>
      <c r="L21" s="15">
        <f>H21*J21</f>
        <v>400</v>
      </c>
      <c r="M21" s="176">
        <f>IF(K21="Doutorado",Detalhamento!O$7,IF(K21="Mestrado",Detalhamento!O$8,IF(K21="Especialização",Detalhamento!O$9,IF(K21="Grad/Aperf",Detalhamento!O$10,0))))</f>
        <v>466.59113636363634</v>
      </c>
    </row>
    <row r="22" spans="1:14" ht="18" customHeight="1">
      <c r="B22" s="221"/>
      <c r="D22" s="26" t="s">
        <v>86</v>
      </c>
      <c r="E22" s="17"/>
      <c r="F22" s="18"/>
      <c r="G22" s="19"/>
      <c r="H22" s="20"/>
      <c r="I22" s="19"/>
      <c r="J22" s="21"/>
      <c r="K22" s="16"/>
      <c r="L22" s="15">
        <f>SUM(L19:L21)</f>
        <v>6410</v>
      </c>
    </row>
    <row r="23" spans="1:14" ht="18" customHeight="1">
      <c r="B23" s="221"/>
      <c r="D23" s="26"/>
      <c r="E23" s="17"/>
      <c r="F23" s="18"/>
      <c r="G23" s="19"/>
      <c r="H23" s="20"/>
      <c r="I23" s="19"/>
      <c r="J23" s="21"/>
      <c r="K23" s="16"/>
      <c r="L23" s="15"/>
      <c r="M23" s="83" t="s">
        <v>94</v>
      </c>
    </row>
    <row r="24" spans="1:14" ht="18" customHeight="1">
      <c r="B24" s="221"/>
      <c r="D24" s="22" t="s">
        <v>10</v>
      </c>
      <c r="E24" s="59" t="s">
        <v>39</v>
      </c>
      <c r="F24" s="16"/>
      <c r="G24" s="181" t="s">
        <v>206</v>
      </c>
      <c r="H24" s="182">
        <v>0.1</v>
      </c>
      <c r="I24" s="16" t="s">
        <v>6</v>
      </c>
      <c r="J24" s="16"/>
      <c r="K24" s="16"/>
      <c r="L24" s="44">
        <v>200</v>
      </c>
      <c r="M24" s="86">
        <f>H24*L$22</f>
        <v>641</v>
      </c>
      <c r="N24" s="177" t="s">
        <v>200</v>
      </c>
    </row>
    <row r="25" spans="1:14" ht="18" customHeight="1">
      <c r="B25" s="221"/>
      <c r="D25" s="22"/>
      <c r="E25" s="17"/>
      <c r="F25" s="16"/>
      <c r="G25" s="181"/>
      <c r="H25" s="31"/>
      <c r="I25" s="16"/>
      <c r="J25" s="16"/>
      <c r="K25" s="16"/>
      <c r="L25" s="15"/>
    </row>
    <row r="26" spans="1:14" ht="18" customHeight="1">
      <c r="B26" s="221"/>
      <c r="D26" s="22"/>
      <c r="E26" s="17"/>
      <c r="F26" s="16"/>
      <c r="G26" s="16"/>
      <c r="H26" s="31"/>
      <c r="I26" s="16"/>
      <c r="J26" s="16"/>
      <c r="K26" s="16"/>
      <c r="L26" s="15"/>
    </row>
    <row r="27" spans="1:14" ht="18" customHeight="1">
      <c r="B27" s="221"/>
      <c r="D27" s="26" t="s">
        <v>51</v>
      </c>
      <c r="E27" s="59" t="s">
        <v>39</v>
      </c>
      <c r="F27" s="18"/>
      <c r="G27" s="181" t="s">
        <v>206</v>
      </c>
      <c r="H27" s="182">
        <v>0.05</v>
      </c>
      <c r="I27" s="16" t="s">
        <v>6</v>
      </c>
      <c r="J27" s="25" t="b">
        <v>1</v>
      </c>
      <c r="K27" s="16"/>
      <c r="L27" s="44">
        <v>200</v>
      </c>
      <c r="M27" s="86">
        <f>H27*L$22</f>
        <v>320.5</v>
      </c>
      <c r="N27" s="206" t="s">
        <v>204</v>
      </c>
    </row>
    <row r="28" spans="1:14" ht="18" customHeight="1">
      <c r="B28" s="221"/>
      <c r="D28" s="26"/>
      <c r="E28" s="59" t="s">
        <v>39</v>
      </c>
      <c r="F28" s="18"/>
      <c r="G28" s="19"/>
      <c r="H28" s="24"/>
      <c r="I28" s="16"/>
      <c r="J28" s="25"/>
      <c r="K28" s="16"/>
      <c r="L28" s="178">
        <v>0</v>
      </c>
      <c r="N28" s="207"/>
    </row>
    <row r="29" spans="1:14" ht="18" customHeight="1">
      <c r="B29" s="221"/>
      <c r="D29" s="26"/>
      <c r="E29" s="17"/>
      <c r="F29" s="18"/>
      <c r="G29" s="19"/>
      <c r="H29" s="24"/>
      <c r="I29" s="16"/>
      <c r="J29" s="25"/>
      <c r="K29" s="16"/>
      <c r="L29" s="15"/>
    </row>
    <row r="30" spans="1:14" ht="18" customHeight="1">
      <c r="B30" s="221"/>
      <c r="D30" s="26" t="s">
        <v>202</v>
      </c>
      <c r="E30" s="17"/>
      <c r="F30" s="18"/>
      <c r="G30" s="19"/>
      <c r="H30" s="24"/>
      <c r="I30" s="16"/>
      <c r="J30" s="25"/>
      <c r="K30" s="16"/>
      <c r="L30" s="105">
        <f>L22+L24+L27+L28</f>
        <v>6810</v>
      </c>
    </row>
    <row r="31" spans="1:14" ht="18" customHeight="1">
      <c r="B31" s="221"/>
      <c r="D31" s="26" t="s">
        <v>164</v>
      </c>
      <c r="E31" s="16"/>
      <c r="F31" s="16"/>
      <c r="G31" s="16"/>
      <c r="H31" s="87">
        <v>0.2</v>
      </c>
      <c r="I31" s="16" t="s">
        <v>4</v>
      </c>
      <c r="J31" s="16"/>
      <c r="K31" s="16"/>
      <c r="L31" s="15">
        <f>L30*0.2</f>
        <v>1362</v>
      </c>
    </row>
    <row r="32" spans="1:14" ht="18" customHeight="1">
      <c r="B32" s="221"/>
      <c r="D32" s="26" t="s">
        <v>203</v>
      </c>
      <c r="E32" s="16"/>
      <c r="F32" s="16"/>
      <c r="G32" s="16"/>
      <c r="H32" s="87">
        <v>0.2</v>
      </c>
      <c r="I32" s="16" t="s">
        <v>4</v>
      </c>
      <c r="J32" s="16"/>
      <c r="K32" s="16"/>
      <c r="L32" s="105">
        <f>L30+L31</f>
        <v>8172</v>
      </c>
    </row>
    <row r="33" spans="2:17" ht="18" customHeight="1">
      <c r="D33" s="26"/>
      <c r="E33" s="16"/>
      <c r="F33" s="16"/>
      <c r="G33" s="16"/>
      <c r="H33" s="23"/>
      <c r="I33" s="16"/>
      <c r="J33" s="16"/>
      <c r="K33" s="16"/>
      <c r="L33" s="15"/>
    </row>
    <row r="34" spans="2:17" ht="18" customHeight="1">
      <c r="B34" s="221" t="s">
        <v>190</v>
      </c>
      <c r="D34" s="100" t="s">
        <v>201</v>
      </c>
      <c r="E34" s="101"/>
      <c r="F34" s="102"/>
      <c r="G34" s="103"/>
      <c r="H34" s="104"/>
      <c r="I34" s="100"/>
      <c r="J34" s="101"/>
      <c r="K34" s="101"/>
      <c r="L34" s="105">
        <f>SUM(L35:L43)</f>
        <v>57825.8</v>
      </c>
    </row>
    <row r="35" spans="2:17" ht="18" customHeight="1">
      <c r="B35" s="221"/>
      <c r="D35" s="26" t="s">
        <v>48</v>
      </c>
      <c r="E35" s="16"/>
      <c r="F35" s="40"/>
      <c r="G35" s="41"/>
      <c r="H35" s="42"/>
      <c r="I35" s="36"/>
      <c r="J35" s="14"/>
      <c r="K35" s="14"/>
      <c r="L35" s="15">
        <f>Detalhamento!E16</f>
        <v>3220</v>
      </c>
    </row>
    <row r="36" spans="2:17" ht="18" customHeight="1">
      <c r="B36" s="221"/>
      <c r="D36" s="26" t="s">
        <v>49</v>
      </c>
      <c r="E36" s="16"/>
      <c r="F36" s="40"/>
      <c r="G36" s="41"/>
      <c r="H36" s="42"/>
      <c r="I36" s="36"/>
      <c r="J36" s="14"/>
      <c r="K36" s="14"/>
      <c r="L36" s="15">
        <f>Detalhamento!E27</f>
        <v>7600</v>
      </c>
    </row>
    <row r="37" spans="2:17" ht="18" customHeight="1">
      <c r="B37" s="221"/>
      <c r="D37" s="26" t="s">
        <v>167</v>
      </c>
      <c r="E37" s="16"/>
      <c r="F37" s="40"/>
      <c r="G37" s="41"/>
      <c r="H37" s="42"/>
      <c r="I37" s="36"/>
      <c r="J37" s="14"/>
      <c r="K37" s="14"/>
      <c r="L37" s="15">
        <f>Detalhamento!E34</f>
        <v>2500</v>
      </c>
    </row>
    <row r="38" spans="2:17" ht="18" customHeight="1">
      <c r="B38" s="221"/>
      <c r="D38" s="26" t="s">
        <v>169</v>
      </c>
      <c r="E38" s="16"/>
      <c r="F38" s="40"/>
      <c r="G38" s="41"/>
      <c r="H38" s="42"/>
      <c r="I38" s="36"/>
      <c r="J38" s="14"/>
      <c r="K38" s="14"/>
      <c r="L38" s="15">
        <f>Detalhamento!E32+Detalhamento!E33</f>
        <v>1250</v>
      </c>
    </row>
    <row r="39" spans="2:17" ht="18" customHeight="1">
      <c r="B39" s="221"/>
      <c r="D39" s="26" t="s">
        <v>50</v>
      </c>
      <c r="E39" s="16"/>
      <c r="F39" s="40"/>
      <c r="G39" s="41"/>
      <c r="H39" s="42"/>
      <c r="I39" s="36"/>
      <c r="J39" s="14"/>
      <c r="K39" s="14"/>
      <c r="L39" s="15">
        <f>Detalhamento!B59</f>
        <v>2000</v>
      </c>
    </row>
    <row r="40" spans="2:17" ht="18" customHeight="1">
      <c r="B40" s="221"/>
      <c r="D40" s="26" t="s">
        <v>157</v>
      </c>
      <c r="E40" s="16"/>
      <c r="F40" s="40"/>
      <c r="G40" s="41"/>
      <c r="H40" s="42"/>
      <c r="I40" s="36"/>
      <c r="J40" s="14"/>
      <c r="K40" s="14"/>
      <c r="L40" s="15">
        <f>Detalhamento!E51</f>
        <v>34300</v>
      </c>
    </row>
    <row r="41" spans="2:17" ht="18" customHeight="1">
      <c r="B41" s="221"/>
      <c r="D41" s="216" t="s">
        <v>158</v>
      </c>
      <c r="E41" s="216"/>
      <c r="F41" s="216"/>
      <c r="G41" s="216"/>
      <c r="H41" s="216"/>
      <c r="I41" s="216"/>
      <c r="J41" s="216"/>
      <c r="K41" s="216"/>
      <c r="L41" s="15">
        <f>L40*0.2</f>
        <v>6860</v>
      </c>
    </row>
    <row r="42" spans="2:17" ht="18" customHeight="1">
      <c r="B42" s="221"/>
      <c r="D42" s="216" t="s">
        <v>208</v>
      </c>
      <c r="E42" s="216"/>
      <c r="F42" s="216"/>
      <c r="G42" s="216"/>
      <c r="H42" s="216"/>
      <c r="I42" s="216"/>
      <c r="J42" s="216"/>
      <c r="K42" s="216"/>
      <c r="L42" s="15">
        <f>Detalhamento!C95</f>
        <v>0</v>
      </c>
    </row>
    <row r="43" spans="2:17" ht="18" customHeight="1">
      <c r="B43" s="221"/>
      <c r="D43" s="26" t="s">
        <v>209</v>
      </c>
      <c r="E43" s="16"/>
      <c r="F43" s="40"/>
      <c r="G43" s="41"/>
      <c r="H43" s="42"/>
      <c r="I43" s="36"/>
      <c r="J43" s="14"/>
      <c r="K43" s="14"/>
      <c r="L43" s="15">
        <f>Detalhamento!H81</f>
        <v>95.8</v>
      </c>
    </row>
    <row r="44" spans="2:17" ht="18" customHeight="1">
      <c r="D44" s="26"/>
      <c r="E44" s="16"/>
      <c r="F44" s="40"/>
      <c r="G44" s="41"/>
      <c r="H44" s="42"/>
      <c r="I44" s="36"/>
      <c r="J44" s="14"/>
      <c r="K44" s="14"/>
      <c r="L44" s="15"/>
      <c r="M44" s="131"/>
    </row>
    <row r="45" spans="2:17" ht="18" customHeight="1">
      <c r="D45" s="100" t="s">
        <v>116</v>
      </c>
      <c r="E45" s="101"/>
      <c r="F45" s="102"/>
      <c r="G45" s="103"/>
      <c r="H45" s="104"/>
      <c r="I45" s="100"/>
      <c r="J45" s="101"/>
      <c r="K45" s="101"/>
      <c r="L45" s="105">
        <f>L32+L34</f>
        <v>65997.8</v>
      </c>
      <c r="M45" s="154"/>
    </row>
    <row r="46" spans="2:17" ht="18" customHeight="1">
      <c r="D46" s="26"/>
      <c r="E46" s="16"/>
      <c r="F46" s="40"/>
      <c r="G46" s="41"/>
      <c r="H46" s="42"/>
      <c r="I46" s="36"/>
      <c r="J46" s="14"/>
      <c r="K46" s="14"/>
      <c r="L46" s="15"/>
      <c r="M46" s="154"/>
    </row>
    <row r="47" spans="2:17" ht="18" customHeight="1">
      <c r="B47" s="208" t="s">
        <v>115</v>
      </c>
      <c r="C47" s="208"/>
      <c r="D47" s="26" t="s">
        <v>19</v>
      </c>
      <c r="E47" s="16"/>
      <c r="F47" s="76" t="s">
        <v>78</v>
      </c>
      <c r="G47" s="39"/>
      <c r="H47" s="162">
        <v>0.03</v>
      </c>
      <c r="I47" s="32"/>
      <c r="J47" s="25" t="b">
        <v>1</v>
      </c>
      <c r="K47" s="16"/>
      <c r="L47" s="33">
        <f>L$50*H47</f>
        <v>2444.3629629629627</v>
      </c>
      <c r="M47" s="174" t="s">
        <v>191</v>
      </c>
      <c r="N47" s="58" t="s">
        <v>112</v>
      </c>
      <c r="O47" s="58"/>
      <c r="P47" s="58"/>
      <c r="Q47" s="58"/>
    </row>
    <row r="48" spans="2:17" ht="18" customHeight="1">
      <c r="B48" s="208"/>
      <c r="C48" s="208"/>
      <c r="D48" s="26" t="s">
        <v>21</v>
      </c>
      <c r="E48" s="16"/>
      <c r="F48" s="76" t="s">
        <v>78</v>
      </c>
      <c r="G48" s="30"/>
      <c r="H48" s="109">
        <v>0.08</v>
      </c>
      <c r="I48" s="32"/>
      <c r="J48" s="14"/>
      <c r="K48" s="14"/>
      <c r="L48" s="33">
        <f>L$50*H48</f>
        <v>6518.3012345679017</v>
      </c>
      <c r="M48" s="174" t="s">
        <v>191</v>
      </c>
      <c r="N48" s="58" t="s">
        <v>113</v>
      </c>
      <c r="O48" s="58"/>
      <c r="P48" s="58"/>
      <c r="Q48" s="58"/>
    </row>
    <row r="49" spans="2:17" ht="18" customHeight="1">
      <c r="B49" s="208"/>
      <c r="C49" s="208"/>
      <c r="D49" s="26" t="s">
        <v>14</v>
      </c>
      <c r="E49" s="16"/>
      <c r="F49" s="76" t="s">
        <v>78</v>
      </c>
      <c r="G49" s="30"/>
      <c r="H49" s="109">
        <v>0.08</v>
      </c>
      <c r="I49" s="32"/>
      <c r="J49" s="14"/>
      <c r="K49" s="14"/>
      <c r="L49" s="33">
        <f>L$50*H49</f>
        <v>6518.3012345679017</v>
      </c>
      <c r="M49" s="174" t="s">
        <v>191</v>
      </c>
      <c r="N49" s="58" t="s">
        <v>114</v>
      </c>
      <c r="O49" s="58"/>
      <c r="P49" s="58"/>
      <c r="Q49" s="58"/>
    </row>
    <row r="50" spans="2:17" ht="18" customHeight="1">
      <c r="D50" s="209"/>
      <c r="E50" s="210"/>
      <c r="F50" s="12"/>
      <c r="G50" s="12"/>
      <c r="H50" s="10"/>
      <c r="I50" s="10"/>
      <c r="J50" s="106" t="s">
        <v>117</v>
      </c>
      <c r="K50" s="107"/>
      <c r="L50" s="108">
        <f>L45/(1-SUM(H47:H49))</f>
        <v>81478.765432098764</v>
      </c>
      <c r="M50" s="154"/>
      <c r="N50" s="131"/>
    </row>
    <row r="51" spans="2:17" ht="12" customHeight="1">
      <c r="F51" s="12"/>
      <c r="G51" s="12"/>
      <c r="H51" s="11"/>
      <c r="I51" s="10"/>
      <c r="J51" s="35"/>
      <c r="K51" s="49"/>
      <c r="L51" s="50"/>
    </row>
    <row r="52" spans="2:17" ht="18" customHeight="1">
      <c r="D52" s="26"/>
      <c r="E52" s="16"/>
      <c r="F52" s="40"/>
      <c r="G52" s="41"/>
      <c r="H52" s="42"/>
      <c r="I52" s="36"/>
      <c r="J52" s="14"/>
      <c r="K52" s="14"/>
      <c r="L52" s="15"/>
      <c r="N52" s="58" t="s">
        <v>18</v>
      </c>
      <c r="O52" s="58"/>
      <c r="P52" s="58"/>
    </row>
    <row r="53" spans="2:17" ht="12" customHeight="1">
      <c r="F53" s="12"/>
      <c r="G53" s="12"/>
      <c r="H53" s="11"/>
      <c r="I53" s="10"/>
      <c r="J53" s="35"/>
      <c r="K53" s="49"/>
      <c r="L53" s="50"/>
      <c r="N53" s="58" t="s">
        <v>192</v>
      </c>
      <c r="O53" s="58"/>
      <c r="P53" s="58"/>
    </row>
    <row r="54" spans="2:17" ht="20.25" customHeight="1">
      <c r="D54" s="45"/>
      <c r="E54" s="46"/>
      <c r="F54" s="78"/>
      <c r="G54" s="27"/>
      <c r="H54" s="11"/>
      <c r="J54" s="238" t="s">
        <v>22</v>
      </c>
      <c r="K54" s="238"/>
      <c r="L54" s="48">
        <f>L50/K12</f>
        <v>8147.8765432098762</v>
      </c>
      <c r="N54" s="58"/>
      <c r="O54" s="58"/>
      <c r="P54" s="58"/>
    </row>
    <row r="55" spans="2:17" ht="20.25" customHeight="1">
      <c r="D55" s="45"/>
      <c r="E55" s="46"/>
      <c r="F55" s="12"/>
      <c r="G55" s="27"/>
      <c r="H55" s="11"/>
      <c r="N55" s="58" t="s">
        <v>193</v>
      </c>
      <c r="O55" s="58"/>
      <c r="P55" s="58"/>
    </row>
    <row r="56" spans="2:17" ht="18" customHeight="1">
      <c r="D56" s="179" t="s">
        <v>85</v>
      </c>
      <c r="E56" s="16"/>
      <c r="F56" s="40"/>
      <c r="G56" s="41"/>
      <c r="H56" s="42"/>
      <c r="I56" s="36"/>
      <c r="J56" s="14"/>
      <c r="K56" s="14"/>
      <c r="L56" s="15">
        <f>Detalhamento!E74</f>
        <v>4100</v>
      </c>
      <c r="N56" s="58" t="s">
        <v>118</v>
      </c>
      <c r="O56" s="58"/>
      <c r="P56" s="58"/>
    </row>
    <row r="57" spans="2:17" ht="18" customHeight="1">
      <c r="D57" s="179" t="s">
        <v>197</v>
      </c>
      <c r="E57" s="47"/>
      <c r="F57" s="13"/>
      <c r="G57" s="28"/>
      <c r="H57" s="11"/>
      <c r="I57" s="10"/>
      <c r="J57" s="10"/>
      <c r="K57" s="7"/>
      <c r="L57" s="77">
        <f>(K11-K12)*L54</f>
        <v>48887.259259259255</v>
      </c>
    </row>
    <row r="58" spans="2:17">
      <c r="D58" s="12"/>
      <c r="E58" s="12"/>
      <c r="F58" s="12"/>
      <c r="G58" s="29"/>
      <c r="H58" s="11"/>
      <c r="I58" s="10"/>
      <c r="J58" s="10"/>
      <c r="K58" s="7"/>
      <c r="L58" s="7"/>
    </row>
    <row r="59" spans="2:17">
      <c r="D59" s="12"/>
      <c r="E59" s="12"/>
      <c r="F59" s="12"/>
      <c r="G59" s="13"/>
      <c r="H59" s="11"/>
      <c r="I59" s="10"/>
      <c r="J59" s="10"/>
      <c r="K59" s="7"/>
      <c r="L59" s="7"/>
    </row>
    <row r="60" spans="2:17">
      <c r="D60" s="7"/>
      <c r="E60" s="8"/>
      <c r="F60" s="8"/>
      <c r="G60" s="8"/>
      <c r="H60" s="8"/>
      <c r="I60" s="7"/>
      <c r="J60" s="7"/>
    </row>
    <row r="61" spans="2:17">
      <c r="E61" s="6"/>
      <c r="F61" s="6"/>
      <c r="G61" s="6"/>
      <c r="H61" s="8"/>
      <c r="I61" s="7"/>
      <c r="J61" s="7"/>
    </row>
    <row r="62" spans="2:17" ht="70.5" customHeight="1">
      <c r="D62" s="211" t="s">
        <v>184</v>
      </c>
      <c r="E62" s="212"/>
      <c r="F62" s="213"/>
      <c r="G62" s="8"/>
      <c r="H62" s="155"/>
      <c r="I62" s="156"/>
      <c r="J62" s="9"/>
      <c r="K62" s="154"/>
      <c r="L62" s="131"/>
    </row>
    <row r="63" spans="2:17">
      <c r="D63" s="158" t="s">
        <v>159</v>
      </c>
      <c r="E63" s="159"/>
      <c r="F63" s="160">
        <f>L35</f>
        <v>3220</v>
      </c>
      <c r="H63" s="129"/>
      <c r="I63" s="131"/>
      <c r="K63" s="131"/>
      <c r="L63" s="131"/>
    </row>
    <row r="64" spans="2:17">
      <c r="D64" s="158" t="s">
        <v>160</v>
      </c>
      <c r="E64" s="159"/>
      <c r="F64" s="160">
        <f>L36</f>
        <v>7600</v>
      </c>
      <c r="H64" s="130"/>
      <c r="K64" s="131"/>
      <c r="L64" s="131"/>
    </row>
    <row r="65" spans="4:14">
      <c r="D65" s="158" t="s">
        <v>161</v>
      </c>
      <c r="E65" s="159"/>
      <c r="F65" s="161">
        <f>L40+L30</f>
        <v>41110</v>
      </c>
      <c r="H65" s="130"/>
      <c r="K65" s="131"/>
      <c r="L65" s="131"/>
    </row>
    <row r="66" spans="4:14">
      <c r="D66" s="158" t="s">
        <v>162</v>
      </c>
      <c r="E66" s="159"/>
      <c r="F66" s="160">
        <f>L39</f>
        <v>2000</v>
      </c>
      <c r="H66" s="130"/>
      <c r="K66" s="154"/>
    </row>
    <row r="67" spans="4:14">
      <c r="D67" s="202" t="s">
        <v>166</v>
      </c>
      <c r="E67" s="203"/>
      <c r="F67" s="160">
        <f>L37</f>
        <v>2500</v>
      </c>
      <c r="H67" s="130"/>
    </row>
    <row r="68" spans="4:14">
      <c r="D68" s="214" t="s">
        <v>168</v>
      </c>
      <c r="E68" s="215"/>
      <c r="F68" s="160">
        <f>L38</f>
        <v>1250</v>
      </c>
      <c r="H68" s="130"/>
      <c r="L68" s="131"/>
    </row>
    <row r="69" spans="4:14" ht="14.4">
      <c r="D69" s="214" t="s">
        <v>163</v>
      </c>
      <c r="E69" s="215"/>
      <c r="F69" s="161">
        <f>L41+L31</f>
        <v>8222</v>
      </c>
      <c r="H69" s="129"/>
      <c r="L69" s="37"/>
    </row>
    <row r="70" spans="4:14">
      <c r="D70" s="202" t="s">
        <v>165</v>
      </c>
      <c r="E70" s="203"/>
      <c r="F70" s="161">
        <f>L47+L48+L49</f>
        <v>15480.965432098767</v>
      </c>
    </row>
    <row r="71" spans="4:14">
      <c r="D71" s="204" t="s">
        <v>171</v>
      </c>
      <c r="E71" s="205"/>
      <c r="F71" s="163">
        <f>SUM(F63:F70)</f>
        <v>81382.965432098761</v>
      </c>
      <c r="N71" s="154">
        <f>L50-F71</f>
        <v>95.80000000000291</v>
      </c>
    </row>
    <row r="75" spans="4:14">
      <c r="F75" s="130"/>
    </row>
  </sheetData>
  <dataConsolidate/>
  <mergeCells count="37">
    <mergeCell ref="A12:D12"/>
    <mergeCell ref="E12:J12"/>
    <mergeCell ref="A1:L1"/>
    <mergeCell ref="A3:L3"/>
    <mergeCell ref="A4:J4"/>
    <mergeCell ref="B6:B8"/>
    <mergeCell ref="C6:J6"/>
    <mergeCell ref="C7:J7"/>
    <mergeCell ref="C8:J8"/>
    <mergeCell ref="A10:D10"/>
    <mergeCell ref="E10:I10"/>
    <mergeCell ref="A11:D11"/>
    <mergeCell ref="F11:G11"/>
    <mergeCell ref="I11:J11"/>
    <mergeCell ref="B47:C49"/>
    <mergeCell ref="D42:K42"/>
    <mergeCell ref="A13:D13"/>
    <mergeCell ref="A14:D14"/>
    <mergeCell ref="E14:K14"/>
    <mergeCell ref="A15:D15"/>
    <mergeCell ref="E15:K15"/>
    <mergeCell ref="A16:D16"/>
    <mergeCell ref="E16:K16"/>
    <mergeCell ref="A17:D17"/>
    <mergeCell ref="E17:K17"/>
    <mergeCell ref="B19:B32"/>
    <mergeCell ref="B34:B43"/>
    <mergeCell ref="D41:K41"/>
    <mergeCell ref="D70:E70"/>
    <mergeCell ref="D71:E71"/>
    <mergeCell ref="N27:N28"/>
    <mergeCell ref="D50:E50"/>
    <mergeCell ref="J54:K54"/>
    <mergeCell ref="D62:F62"/>
    <mergeCell ref="D67:E67"/>
    <mergeCell ref="D68:E68"/>
    <mergeCell ref="D69:E69"/>
  </mergeCells>
  <conditionalFormatting sqref="J19">
    <cfRule type="expression" dxfId="5" priority="6" stopIfTrue="1">
      <formula>J19&gt;M19</formula>
    </cfRule>
  </conditionalFormatting>
  <conditionalFormatting sqref="J20">
    <cfRule type="expression" dxfId="4" priority="5" stopIfTrue="1">
      <formula>J20&gt;M20</formula>
    </cfRule>
  </conditionalFormatting>
  <conditionalFormatting sqref="J21">
    <cfRule type="expression" dxfId="3" priority="4" stopIfTrue="1">
      <formula>J21&gt;M21</formula>
    </cfRule>
  </conditionalFormatting>
  <conditionalFormatting sqref="L24">
    <cfRule type="expression" dxfId="2" priority="3" stopIfTrue="1">
      <formula>L24&gt;M24</formula>
    </cfRule>
  </conditionalFormatting>
  <conditionalFormatting sqref="L27">
    <cfRule type="expression" dxfId="1" priority="2" stopIfTrue="1">
      <formula>L27&gt;M27</formula>
    </cfRule>
  </conditionalFormatting>
  <conditionalFormatting sqref="L28">
    <cfRule type="expression" dxfId="0" priority="1" stopIfTrue="1">
      <formula>L28&gt;M28</formula>
    </cfRule>
  </conditionalFormatting>
  <dataValidations count="2">
    <dataValidation type="list" allowBlank="1" showInputMessage="1" showErrorMessage="1" sqref="K19:K21" xr:uid="{00000000-0002-0000-0200-000000000000}">
      <formula1>"Grad/Aperf,Especialização,Mestrado,Doutorado"</formula1>
    </dataValidation>
    <dataValidation type="list" allowBlank="1" showInputMessage="1" showErrorMessage="1" sqref="K22:K23" xr:uid="{00000000-0002-0000-0200-000001000000}">
      <formula1>"2º Grau,Graduação,Aperfeiçoamento,Especialização,Mestrado,Doutorado"</formula1>
    </dataValidation>
  </dataValidations>
  <printOptions horizontalCentered="1" verticalCentered="1"/>
  <pageMargins left="0.78740157480314965" right="0" top="0.39370078740157483" bottom="0" header="0" footer="0"/>
  <pageSetup paperSize="9" scale="70" orientation="portrait" r:id="rId1"/>
  <headerFooter alignWithMargins="0">
    <oddHeader>&amp;L&amp;"Arial,Negrito"&amp;11Mec - Utfpr&amp;C&amp;"Arial,Negrito"&amp;11Direc - Dicpro&amp;R&amp;"Arial,Negrito"&amp;11Receita e Despesa</oddHeader>
    <oddFooter>&amp;C&amp;8&amp;D  &amp;Z&amp;F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8"/>
  <sheetViews>
    <sheetView topLeftCell="A64" workbookViewId="0">
      <selection activeCell="C95" sqref="C95"/>
    </sheetView>
  </sheetViews>
  <sheetFormatPr defaultRowHeight="13.2"/>
  <cols>
    <col min="1" max="1" width="77.6640625" customWidth="1"/>
    <col min="2" max="2" width="38.44140625" customWidth="1"/>
    <col min="3" max="3" width="17.6640625" customWidth="1"/>
    <col min="4" max="4" width="14" customWidth="1"/>
    <col min="5" max="5" width="15.33203125" customWidth="1"/>
    <col min="6" max="6" width="16.6640625" customWidth="1"/>
    <col min="7" max="7" width="23.88671875" customWidth="1"/>
    <col min="8" max="8" width="25.88671875" customWidth="1"/>
    <col min="9" max="9" width="15" customWidth="1"/>
    <col min="10" max="10" width="24.6640625" customWidth="1"/>
    <col min="11" max="11" width="12.6640625" customWidth="1"/>
  </cols>
  <sheetData>
    <row r="1" spans="1:15">
      <c r="I1" s="51" t="s">
        <v>87</v>
      </c>
    </row>
    <row r="2" spans="1:15">
      <c r="A2" s="72" t="s">
        <v>97</v>
      </c>
      <c r="I2" s="51"/>
    </row>
    <row r="3" spans="1:15">
      <c r="I3" s="51"/>
    </row>
    <row r="4" spans="1:15">
      <c r="I4" s="51"/>
    </row>
    <row r="5" spans="1:15" ht="17.399999999999999">
      <c r="A5" s="245" t="s">
        <v>71</v>
      </c>
      <c r="B5" s="246"/>
      <c r="C5" s="246"/>
      <c r="D5" s="246"/>
      <c r="E5" s="247"/>
      <c r="I5" s="79" t="s">
        <v>88</v>
      </c>
    </row>
    <row r="6" spans="1:15" ht="46.8">
      <c r="A6" s="248" t="s">
        <v>66</v>
      </c>
      <c r="B6" s="249"/>
      <c r="C6" s="75" t="s">
        <v>72</v>
      </c>
      <c r="D6" s="69" t="s">
        <v>59</v>
      </c>
      <c r="E6" s="69" t="s">
        <v>60</v>
      </c>
      <c r="I6" s="80" t="s">
        <v>119</v>
      </c>
      <c r="M6" s="82" t="s">
        <v>91</v>
      </c>
      <c r="O6" s="82" t="s">
        <v>92</v>
      </c>
    </row>
    <row r="7" spans="1:15" ht="13.8">
      <c r="A7" s="241" t="s">
        <v>73</v>
      </c>
      <c r="B7" s="241"/>
      <c r="C7" s="89">
        <v>50</v>
      </c>
      <c r="D7" s="90">
        <v>1</v>
      </c>
      <c r="E7" s="64">
        <f t="shared" ref="E7:E15" si="0">C7*D7</f>
        <v>50</v>
      </c>
      <c r="I7" s="93" t="s">
        <v>7</v>
      </c>
      <c r="J7" s="51" t="s">
        <v>98</v>
      </c>
      <c r="K7" s="95">
        <v>20530.009999999998</v>
      </c>
      <c r="L7">
        <v>176</v>
      </c>
      <c r="M7" s="81">
        <f>K7/L7</f>
        <v>116.64778409090908</v>
      </c>
      <c r="O7" s="94">
        <f>M7*4</f>
        <v>466.59113636363634</v>
      </c>
    </row>
    <row r="8" spans="1:15" ht="13.8">
      <c r="A8" s="241" t="s">
        <v>74</v>
      </c>
      <c r="B8" s="241"/>
      <c r="C8" s="89">
        <v>50</v>
      </c>
      <c r="D8" s="90">
        <v>5</v>
      </c>
      <c r="E8" s="64">
        <f t="shared" si="0"/>
        <v>250</v>
      </c>
      <c r="I8" s="93" t="s">
        <v>5</v>
      </c>
      <c r="J8" s="51" t="s">
        <v>99</v>
      </c>
      <c r="K8" s="95">
        <v>9260.6</v>
      </c>
      <c r="L8">
        <v>176</v>
      </c>
      <c r="M8" s="81">
        <f>K8/L8</f>
        <v>52.617045454545455</v>
      </c>
      <c r="O8" s="94">
        <f>M8*4</f>
        <v>210.46818181818182</v>
      </c>
    </row>
    <row r="9" spans="1:15" ht="13.8">
      <c r="A9" s="241" t="s">
        <v>75</v>
      </c>
      <c r="B9" s="241"/>
      <c r="C9" s="89">
        <v>50</v>
      </c>
      <c r="D9" s="90">
        <v>3.4</v>
      </c>
      <c r="E9" s="64">
        <f t="shared" si="0"/>
        <v>170</v>
      </c>
      <c r="I9" s="93" t="s">
        <v>90</v>
      </c>
      <c r="J9" s="51" t="s">
        <v>100</v>
      </c>
      <c r="K9" s="95">
        <v>6242.76</v>
      </c>
      <c r="L9">
        <v>176</v>
      </c>
      <c r="M9" s="81">
        <f>K9/L9</f>
        <v>35.470227272727271</v>
      </c>
      <c r="O9" s="94">
        <f>M9*4</f>
        <v>141.88090909090909</v>
      </c>
    </row>
    <row r="10" spans="1:15" ht="13.8">
      <c r="A10" s="241" t="s">
        <v>76</v>
      </c>
      <c r="B10" s="241"/>
      <c r="C10" s="89">
        <v>50</v>
      </c>
      <c r="D10" s="90">
        <v>25</v>
      </c>
      <c r="E10" s="64">
        <f t="shared" si="0"/>
        <v>1250</v>
      </c>
      <c r="I10" s="93" t="s">
        <v>89</v>
      </c>
      <c r="J10" s="92" t="s">
        <v>101</v>
      </c>
      <c r="K10" s="95">
        <v>5165.91</v>
      </c>
      <c r="L10">
        <v>176</v>
      </c>
      <c r="M10" s="81">
        <f>K10/L10</f>
        <v>29.351761363636363</v>
      </c>
      <c r="O10" s="94">
        <f>M10*4</f>
        <v>117.40704545454545</v>
      </c>
    </row>
    <row r="11" spans="1:15" ht="13.8">
      <c r="A11" s="241" t="s">
        <v>77</v>
      </c>
      <c r="B11" s="241"/>
      <c r="C11" s="89">
        <v>1000</v>
      </c>
      <c r="D11" s="90">
        <v>0.1</v>
      </c>
      <c r="E11" s="64">
        <f t="shared" si="0"/>
        <v>100</v>
      </c>
    </row>
    <row r="12" spans="1:15" ht="13.8">
      <c r="A12" s="241" t="s">
        <v>17</v>
      </c>
      <c r="B12" s="241"/>
      <c r="C12" s="89">
        <v>4</v>
      </c>
      <c r="D12" s="90">
        <v>350</v>
      </c>
      <c r="E12" s="64">
        <f t="shared" si="0"/>
        <v>1400</v>
      </c>
    </row>
    <row r="13" spans="1:15" ht="13.8">
      <c r="A13" s="241"/>
      <c r="B13" s="241"/>
      <c r="C13" s="70"/>
      <c r="D13" s="64"/>
      <c r="E13" s="64">
        <f t="shared" si="0"/>
        <v>0</v>
      </c>
    </row>
    <row r="14" spans="1:15" ht="13.8">
      <c r="A14" s="241"/>
      <c r="B14" s="241"/>
      <c r="C14" s="70"/>
      <c r="D14" s="64"/>
      <c r="E14" s="64">
        <f t="shared" si="0"/>
        <v>0</v>
      </c>
    </row>
    <row r="15" spans="1:15" ht="13.8">
      <c r="A15" s="241"/>
      <c r="B15" s="241"/>
      <c r="C15" s="70"/>
      <c r="D15" s="64"/>
      <c r="E15" s="64">
        <f t="shared" si="0"/>
        <v>0</v>
      </c>
    </row>
    <row r="16" spans="1:15" ht="15.6">
      <c r="A16" s="242" t="s">
        <v>56</v>
      </c>
      <c r="B16" s="243"/>
      <c r="C16" s="243"/>
      <c r="D16" s="244"/>
      <c r="E16" s="71">
        <f>SUM(E7:E15)</f>
        <v>3220</v>
      </c>
    </row>
    <row r="20" spans="1:5" ht="17.399999999999999">
      <c r="A20" s="245" t="s">
        <v>80</v>
      </c>
      <c r="B20" s="246"/>
      <c r="C20" s="246"/>
      <c r="D20" s="246"/>
      <c r="E20" s="247"/>
    </row>
    <row r="21" spans="1:5" ht="46.8">
      <c r="A21" s="248" t="s">
        <v>66</v>
      </c>
      <c r="B21" s="249"/>
      <c r="C21" s="75" t="s">
        <v>72</v>
      </c>
      <c r="D21" s="69" t="s">
        <v>59</v>
      </c>
      <c r="E21" s="69" t="s">
        <v>60</v>
      </c>
    </row>
    <row r="22" spans="1:5" ht="13.8">
      <c r="A22" s="241" t="s">
        <v>16</v>
      </c>
      <c r="B22" s="241"/>
      <c r="C22" s="89">
        <v>2</v>
      </c>
      <c r="D22" s="90">
        <v>3000</v>
      </c>
      <c r="E22" s="64">
        <f>C22*D22</f>
        <v>6000</v>
      </c>
    </row>
    <row r="23" spans="1:5" ht="13.8">
      <c r="A23" s="241" t="s">
        <v>81</v>
      </c>
      <c r="B23" s="241"/>
      <c r="C23" s="89">
        <v>2</v>
      </c>
      <c r="D23" s="90">
        <v>800</v>
      </c>
      <c r="E23" s="64">
        <f>C23*D23</f>
        <v>1600</v>
      </c>
    </row>
    <row r="24" spans="1:5" ht="13.8">
      <c r="A24" s="241"/>
      <c r="B24" s="241"/>
      <c r="C24" s="70"/>
      <c r="D24" s="64"/>
      <c r="E24" s="64">
        <f>C24*D24</f>
        <v>0</v>
      </c>
    </row>
    <row r="25" spans="1:5" ht="13.8">
      <c r="A25" s="241"/>
      <c r="B25" s="241"/>
      <c r="C25" s="70"/>
      <c r="D25" s="64"/>
      <c r="E25" s="64">
        <f>C25*D25</f>
        <v>0</v>
      </c>
    </row>
    <row r="26" spans="1:5" ht="13.8">
      <c r="A26" s="241"/>
      <c r="B26" s="241"/>
      <c r="C26" s="70"/>
      <c r="D26" s="64"/>
      <c r="E26" s="64">
        <f>C26*D26</f>
        <v>0</v>
      </c>
    </row>
    <row r="27" spans="1:5" ht="15.6">
      <c r="A27" s="242" t="s">
        <v>56</v>
      </c>
      <c r="B27" s="243"/>
      <c r="C27" s="243"/>
      <c r="D27" s="244"/>
      <c r="E27" s="71">
        <f>SUM(E22:E26)</f>
        <v>7600</v>
      </c>
    </row>
    <row r="28" spans="1:5">
      <c r="A28" s="72"/>
    </row>
    <row r="29" spans="1:5">
      <c r="A29" s="72"/>
    </row>
    <row r="30" spans="1:5" ht="17.399999999999999">
      <c r="A30" s="245" t="s">
        <v>24</v>
      </c>
      <c r="B30" s="246"/>
      <c r="C30" s="246"/>
      <c r="D30" s="246"/>
      <c r="E30" s="247"/>
    </row>
    <row r="31" spans="1:5" ht="46.8">
      <c r="A31" s="248" t="s">
        <v>66</v>
      </c>
      <c r="B31" s="249"/>
      <c r="C31" s="75" t="s">
        <v>72</v>
      </c>
      <c r="D31" s="69" t="s">
        <v>59</v>
      </c>
      <c r="E31" s="69" t="s">
        <v>60</v>
      </c>
    </row>
    <row r="32" spans="1:5" ht="13.8">
      <c r="A32" s="241" t="s">
        <v>82</v>
      </c>
      <c r="B32" s="241"/>
      <c r="C32" s="89">
        <v>2</v>
      </c>
      <c r="D32" s="90">
        <v>500</v>
      </c>
      <c r="E32" s="64">
        <f>C32*D32</f>
        <v>1000</v>
      </c>
    </row>
    <row r="33" spans="1:5" ht="13.8">
      <c r="A33" s="241" t="s">
        <v>83</v>
      </c>
      <c r="B33" s="241"/>
      <c r="C33" s="89">
        <v>1</v>
      </c>
      <c r="D33" s="90">
        <v>250</v>
      </c>
      <c r="E33" s="64">
        <f>C33*D33</f>
        <v>250</v>
      </c>
    </row>
    <row r="34" spans="1:5" ht="13.8">
      <c r="A34" s="241" t="s">
        <v>84</v>
      </c>
      <c r="B34" s="241"/>
      <c r="C34" s="89">
        <v>10</v>
      </c>
      <c r="D34" s="90">
        <v>250</v>
      </c>
      <c r="E34" s="64">
        <f>C34*D34</f>
        <v>2500</v>
      </c>
    </row>
    <row r="35" spans="1:5" ht="13.8">
      <c r="A35" s="241"/>
      <c r="B35" s="241"/>
      <c r="C35" s="70"/>
      <c r="D35" s="64"/>
      <c r="E35" s="64">
        <f>C35*D35</f>
        <v>0</v>
      </c>
    </row>
    <row r="36" spans="1:5" ht="13.8">
      <c r="A36" s="241"/>
      <c r="B36" s="241"/>
      <c r="C36" s="70"/>
      <c r="D36" s="64"/>
      <c r="E36" s="64">
        <f>C36*D36</f>
        <v>0</v>
      </c>
    </row>
    <row r="37" spans="1:5" ht="15.6">
      <c r="A37" s="242" t="s">
        <v>56</v>
      </c>
      <c r="B37" s="243"/>
      <c r="C37" s="243"/>
      <c r="D37" s="244"/>
      <c r="E37" s="71">
        <f>SUM(E32:E36)</f>
        <v>3750</v>
      </c>
    </row>
    <row r="40" spans="1:5" ht="17.399999999999999">
      <c r="A40" s="245" t="s">
        <v>57</v>
      </c>
      <c r="B40" s="246"/>
      <c r="C40" s="246"/>
      <c r="D40" s="246"/>
      <c r="E40" s="247"/>
    </row>
    <row r="41" spans="1:5" ht="46.8">
      <c r="A41" s="68" t="s">
        <v>61</v>
      </c>
      <c r="B41" s="69" t="s">
        <v>58</v>
      </c>
      <c r="C41" s="68" t="s">
        <v>62</v>
      </c>
      <c r="D41" s="69" t="s">
        <v>59</v>
      </c>
      <c r="E41" s="69" t="s">
        <v>60</v>
      </c>
    </row>
    <row r="42" spans="1:5" ht="13.8">
      <c r="A42" s="59" t="s">
        <v>39</v>
      </c>
      <c r="B42" s="89" t="s">
        <v>63</v>
      </c>
      <c r="C42" s="89">
        <v>10</v>
      </c>
      <c r="D42" s="89">
        <v>135</v>
      </c>
      <c r="E42" s="64">
        <f t="shared" ref="E42:E50" si="1">C42*D42</f>
        <v>1350</v>
      </c>
    </row>
    <row r="43" spans="1:5" ht="13.8">
      <c r="A43" s="59" t="s">
        <v>39</v>
      </c>
      <c r="B43" s="89" t="s">
        <v>64</v>
      </c>
      <c r="C43" s="89">
        <v>50</v>
      </c>
      <c r="D43" s="89">
        <v>130</v>
      </c>
      <c r="E43" s="64">
        <f t="shared" si="1"/>
        <v>6500</v>
      </c>
    </row>
    <row r="44" spans="1:5" ht="13.8">
      <c r="A44" s="59" t="s">
        <v>39</v>
      </c>
      <c r="B44" s="89" t="s">
        <v>65</v>
      </c>
      <c r="C44" s="89">
        <v>90</v>
      </c>
      <c r="D44" s="89">
        <v>110</v>
      </c>
      <c r="E44" s="64">
        <f t="shared" si="1"/>
        <v>9900</v>
      </c>
    </row>
    <row r="45" spans="1:5" ht="13.8">
      <c r="A45" s="59" t="s">
        <v>39</v>
      </c>
      <c r="B45" s="89"/>
      <c r="C45" s="89">
        <v>70</v>
      </c>
      <c r="D45" s="89">
        <v>130</v>
      </c>
      <c r="E45" s="64">
        <f t="shared" si="1"/>
        <v>9100</v>
      </c>
    </row>
    <row r="46" spans="1:5" ht="13.8">
      <c r="A46" s="59" t="s">
        <v>39</v>
      </c>
      <c r="B46" s="89"/>
      <c r="C46" s="89">
        <v>30</v>
      </c>
      <c r="D46" s="89">
        <v>110</v>
      </c>
      <c r="E46" s="64">
        <f t="shared" si="1"/>
        <v>3300</v>
      </c>
    </row>
    <row r="47" spans="1:5" ht="13.8">
      <c r="A47" s="59" t="s">
        <v>39</v>
      </c>
      <c r="B47" s="89"/>
      <c r="C47" s="89">
        <v>20</v>
      </c>
      <c r="D47" s="89">
        <v>110</v>
      </c>
      <c r="E47" s="64">
        <f t="shared" si="1"/>
        <v>2200</v>
      </c>
    </row>
    <row r="48" spans="1:5" ht="13.8">
      <c r="A48" s="59" t="s">
        <v>39</v>
      </c>
      <c r="B48" s="89"/>
      <c r="C48" s="89">
        <v>15</v>
      </c>
      <c r="D48" s="89">
        <v>130</v>
      </c>
      <c r="E48" s="64">
        <f t="shared" si="1"/>
        <v>1950</v>
      </c>
    </row>
    <row r="49" spans="1:5" ht="13.8">
      <c r="A49" s="59"/>
      <c r="B49" s="70"/>
      <c r="C49" s="70"/>
      <c r="D49" s="70"/>
      <c r="E49" s="64">
        <f t="shared" si="1"/>
        <v>0</v>
      </c>
    </row>
    <row r="50" spans="1:5" ht="13.8">
      <c r="A50" s="59"/>
      <c r="B50" s="70"/>
      <c r="C50" s="70"/>
      <c r="D50" s="70"/>
      <c r="E50" s="64">
        <f t="shared" si="1"/>
        <v>0</v>
      </c>
    </row>
    <row r="51" spans="1:5" ht="15.6">
      <c r="A51" s="242" t="s">
        <v>56</v>
      </c>
      <c r="B51" s="243"/>
      <c r="C51" s="243"/>
      <c r="D51" s="244"/>
      <c r="E51" s="71">
        <f>SUM(E42:E50)</f>
        <v>34300</v>
      </c>
    </row>
    <row r="54" spans="1:5" ht="17.399999999999999">
      <c r="A54" s="250" t="s">
        <v>52</v>
      </c>
      <c r="B54" s="250"/>
    </row>
    <row r="55" spans="1:5" ht="15.6">
      <c r="A55" s="60" t="s">
        <v>53</v>
      </c>
      <c r="B55" s="61" t="s">
        <v>54</v>
      </c>
    </row>
    <row r="56" spans="1:5" ht="13.8">
      <c r="A56" s="67" t="s">
        <v>55</v>
      </c>
      <c r="B56" s="91">
        <v>2000</v>
      </c>
    </row>
    <row r="57" spans="1:5" ht="13.8">
      <c r="A57" s="62"/>
      <c r="B57" s="63"/>
    </row>
    <row r="58" spans="1:5" ht="13.8">
      <c r="A58" s="62"/>
      <c r="B58" s="64">
        <v>0</v>
      </c>
    </row>
    <row r="59" spans="1:5" ht="15.6">
      <c r="A59" s="65" t="s">
        <v>56</v>
      </c>
      <c r="B59" s="66">
        <f>SUM(B56:B58)</f>
        <v>2000</v>
      </c>
    </row>
    <row r="60" spans="1:5" ht="15.6">
      <c r="A60" s="73"/>
      <c r="B60" s="74"/>
    </row>
    <row r="61" spans="1:5" ht="15.6">
      <c r="A61" s="73"/>
      <c r="B61" s="74"/>
    </row>
    <row r="63" spans="1:5" ht="17.399999999999999">
      <c r="A63" s="245" t="s">
        <v>196</v>
      </c>
      <c r="B63" s="246"/>
      <c r="C63" s="246"/>
      <c r="D63" s="246"/>
      <c r="E63" s="247"/>
    </row>
    <row r="64" spans="1:5" ht="46.8">
      <c r="A64" s="68" t="s">
        <v>66</v>
      </c>
      <c r="B64" s="69" t="s">
        <v>67</v>
      </c>
      <c r="C64" s="75" t="s">
        <v>195</v>
      </c>
      <c r="D64" s="69" t="s">
        <v>59</v>
      </c>
      <c r="E64" s="69" t="s">
        <v>60</v>
      </c>
    </row>
    <row r="65" spans="1:8" ht="13.8">
      <c r="A65" s="59" t="s">
        <v>16</v>
      </c>
      <c r="B65" s="89" t="s">
        <v>68</v>
      </c>
      <c r="C65" s="89">
        <v>1</v>
      </c>
      <c r="D65" s="89">
        <v>3000</v>
      </c>
      <c r="E65" s="64">
        <f t="shared" ref="E65:E73" si="2">C65*D65</f>
        <v>3000</v>
      </c>
    </row>
    <row r="66" spans="1:8" ht="13.8">
      <c r="A66" s="59" t="s">
        <v>70</v>
      </c>
      <c r="B66" s="89" t="s">
        <v>69</v>
      </c>
      <c r="C66" s="89">
        <v>2</v>
      </c>
      <c r="D66" s="89">
        <v>550</v>
      </c>
      <c r="E66" s="64">
        <f t="shared" si="2"/>
        <v>1100</v>
      </c>
    </row>
    <row r="67" spans="1:8" ht="13.8">
      <c r="A67" s="59"/>
      <c r="B67" s="89"/>
      <c r="C67" s="89"/>
      <c r="D67" s="89"/>
      <c r="E67" s="64">
        <f t="shared" si="2"/>
        <v>0</v>
      </c>
    </row>
    <row r="68" spans="1:8" ht="13.8">
      <c r="A68" s="59"/>
      <c r="B68" s="89"/>
      <c r="C68" s="89"/>
      <c r="D68" s="89"/>
      <c r="E68" s="64">
        <f t="shared" si="2"/>
        <v>0</v>
      </c>
    </row>
    <row r="69" spans="1:8" ht="13.8">
      <c r="A69" s="59" t="s">
        <v>15</v>
      </c>
      <c r="B69" s="89"/>
      <c r="C69" s="89"/>
      <c r="D69" s="89">
        <v>110</v>
      </c>
      <c r="E69" s="64">
        <f t="shared" si="2"/>
        <v>0</v>
      </c>
    </row>
    <row r="70" spans="1:8" ht="13.8">
      <c r="A70" s="59" t="s">
        <v>15</v>
      </c>
      <c r="B70" s="89"/>
      <c r="C70" s="89"/>
      <c r="D70" s="89">
        <v>110</v>
      </c>
      <c r="E70" s="64">
        <f t="shared" si="2"/>
        <v>0</v>
      </c>
    </row>
    <row r="71" spans="1:8" ht="13.8">
      <c r="A71" s="59" t="s">
        <v>15</v>
      </c>
      <c r="B71" s="89"/>
      <c r="C71" s="89"/>
      <c r="D71" s="89">
        <v>130</v>
      </c>
      <c r="E71" s="64">
        <f t="shared" si="2"/>
        <v>0</v>
      </c>
    </row>
    <row r="72" spans="1:8" ht="13.8">
      <c r="A72" s="59"/>
      <c r="B72" s="70"/>
      <c r="C72" s="70"/>
      <c r="D72" s="70"/>
      <c r="E72" s="64">
        <f t="shared" si="2"/>
        <v>0</v>
      </c>
    </row>
    <row r="73" spans="1:8" ht="13.8">
      <c r="A73" s="59"/>
      <c r="B73" s="70"/>
      <c r="C73" s="70"/>
      <c r="D73" s="70"/>
      <c r="E73" s="64">
        <f t="shared" si="2"/>
        <v>0</v>
      </c>
    </row>
    <row r="74" spans="1:8" ht="15.6">
      <c r="A74" s="242" t="s">
        <v>56</v>
      </c>
      <c r="B74" s="243"/>
      <c r="C74" s="243"/>
      <c r="D74" s="244"/>
      <c r="E74" s="71">
        <f>SUM(E65:E73)</f>
        <v>4100</v>
      </c>
    </row>
    <row r="77" spans="1:8">
      <c r="A77" s="168"/>
      <c r="B77" s="168"/>
      <c r="C77" s="168"/>
      <c r="D77" s="168"/>
      <c r="E77" s="168"/>
      <c r="F77" s="168"/>
      <c r="G77" s="168"/>
    </row>
    <row r="78" spans="1:8" ht="39.6">
      <c r="A78" s="171" t="s">
        <v>205</v>
      </c>
      <c r="B78" s="171" t="s">
        <v>173</v>
      </c>
      <c r="C78" s="172" t="s">
        <v>174</v>
      </c>
      <c r="D78" s="172" t="s">
        <v>175</v>
      </c>
      <c r="E78" s="172" t="s">
        <v>176</v>
      </c>
      <c r="F78" s="172" t="s">
        <v>177</v>
      </c>
      <c r="G78" s="172" t="s">
        <v>178</v>
      </c>
      <c r="H78" s="166"/>
    </row>
    <row r="79" spans="1:8" ht="13.8">
      <c r="A79" s="169" t="s">
        <v>172</v>
      </c>
      <c r="B79" s="170">
        <v>3</v>
      </c>
      <c r="C79" s="183">
        <v>3</v>
      </c>
      <c r="D79" s="183">
        <v>2</v>
      </c>
      <c r="E79" s="183">
        <v>1</v>
      </c>
      <c r="F79" s="183">
        <v>10</v>
      </c>
      <c r="G79" s="183">
        <v>5</v>
      </c>
      <c r="H79" s="164">
        <f>SUM(C79:G79)*B79</f>
        <v>63</v>
      </c>
    </row>
    <row r="80" spans="1:8" ht="38.25" customHeight="1">
      <c r="B80" s="167" t="s">
        <v>180</v>
      </c>
      <c r="C80" s="166" t="s">
        <v>182</v>
      </c>
      <c r="D80" s="166" t="s">
        <v>181</v>
      </c>
    </row>
    <row r="81" spans="1:8">
      <c r="A81" s="165" t="s">
        <v>179</v>
      </c>
      <c r="B81" s="164">
        <v>2.0499999999999998</v>
      </c>
      <c r="C81" s="168">
        <f>'Cursos Abertos - Comunitários'!K11</f>
        <v>16</v>
      </c>
      <c r="D81" s="164">
        <f>B81*C81</f>
        <v>32.799999999999997</v>
      </c>
      <c r="G81" s="51" t="s">
        <v>183</v>
      </c>
      <c r="H81" s="164">
        <f>H79+D81</f>
        <v>95.8</v>
      </c>
    </row>
    <row r="84" spans="1:8" ht="78.75" customHeight="1">
      <c r="A84" s="239" t="s">
        <v>214</v>
      </c>
      <c r="B84" s="240"/>
      <c r="C84" s="240"/>
      <c r="D84" s="196"/>
      <c r="E84" s="197"/>
      <c r="F84" s="186"/>
    </row>
    <row r="85" spans="1:8" ht="31.2">
      <c r="A85" s="68" t="s">
        <v>61</v>
      </c>
      <c r="B85" s="69" t="s">
        <v>210</v>
      </c>
      <c r="C85" s="193" t="s">
        <v>212</v>
      </c>
      <c r="D85" s="187"/>
      <c r="E85" s="198"/>
    </row>
    <row r="86" spans="1:8" ht="13.8">
      <c r="A86" s="59" t="s">
        <v>39</v>
      </c>
      <c r="B86" s="89"/>
      <c r="C86" s="194"/>
      <c r="D86" s="188"/>
      <c r="E86" s="198"/>
    </row>
    <row r="87" spans="1:8" ht="13.8">
      <c r="A87" s="59" t="s">
        <v>39</v>
      </c>
      <c r="B87" s="89"/>
      <c r="C87" s="194"/>
      <c r="D87" s="189"/>
      <c r="E87" s="198"/>
    </row>
    <row r="88" spans="1:8" ht="13.8">
      <c r="A88" s="59" t="s">
        <v>39</v>
      </c>
      <c r="B88" s="89"/>
      <c r="C88" s="194"/>
      <c r="D88" s="190"/>
      <c r="E88" s="198"/>
    </row>
    <row r="89" spans="1:8" ht="13.8">
      <c r="A89" s="59" t="s">
        <v>39</v>
      </c>
      <c r="B89" s="89"/>
      <c r="C89" s="194"/>
      <c r="D89" s="190"/>
      <c r="E89" s="198"/>
    </row>
    <row r="90" spans="1:8" ht="13.8">
      <c r="A90" s="59" t="s">
        <v>39</v>
      </c>
      <c r="B90" s="89"/>
      <c r="C90" s="194"/>
      <c r="D90" s="190"/>
      <c r="E90" s="198"/>
    </row>
    <row r="91" spans="1:8" ht="13.8">
      <c r="A91" s="59" t="s">
        <v>39</v>
      </c>
      <c r="B91" s="89"/>
      <c r="C91" s="194"/>
      <c r="D91" s="190"/>
      <c r="E91" s="198"/>
    </row>
    <row r="92" spans="1:8" ht="13.8">
      <c r="A92" s="59" t="s">
        <v>39</v>
      </c>
      <c r="B92" s="89"/>
      <c r="C92" s="194"/>
      <c r="D92" s="190"/>
      <c r="E92" s="198"/>
    </row>
    <row r="93" spans="1:8" ht="13.8">
      <c r="A93" s="59"/>
      <c r="B93" s="70"/>
      <c r="C93" s="194"/>
      <c r="D93" s="191"/>
      <c r="E93" s="198"/>
    </row>
    <row r="94" spans="1:8" ht="13.8">
      <c r="A94" s="59"/>
      <c r="B94" s="70"/>
      <c r="C94" s="194"/>
      <c r="D94" s="191"/>
      <c r="E94" s="198"/>
    </row>
    <row r="95" spans="1:8" ht="15.6">
      <c r="A95" s="184" t="s">
        <v>56</v>
      </c>
      <c r="B95" s="185"/>
      <c r="C95" s="195">
        <f>SUM(C86:C94)</f>
        <v>0</v>
      </c>
      <c r="D95" s="192"/>
      <c r="E95" s="198"/>
    </row>
    <row r="97" spans="1:1">
      <c r="A97" s="51" t="s">
        <v>213</v>
      </c>
    </row>
    <row r="98" spans="1:1">
      <c r="A98" s="51" t="s">
        <v>211</v>
      </c>
    </row>
  </sheetData>
  <mergeCells count="34">
    <mergeCell ref="A5:E5"/>
    <mergeCell ref="A16:D16"/>
    <mergeCell ref="A6:B6"/>
    <mergeCell ref="A7:B7"/>
    <mergeCell ref="A8:B8"/>
    <mergeCell ref="A9:B9"/>
    <mergeCell ref="A12:B12"/>
    <mergeCell ref="A13:B13"/>
    <mergeCell ref="A14:B14"/>
    <mergeCell ref="A24:B24"/>
    <mergeCell ref="A15:B15"/>
    <mergeCell ref="A20:E20"/>
    <mergeCell ref="A63:E63"/>
    <mergeCell ref="A74:D74"/>
    <mergeCell ref="A54:B54"/>
    <mergeCell ref="A40:E40"/>
    <mergeCell ref="A51:D51"/>
    <mergeCell ref="A25:B25"/>
    <mergeCell ref="A26:B26"/>
    <mergeCell ref="A10:B10"/>
    <mergeCell ref="A11:B11"/>
    <mergeCell ref="A21:B21"/>
    <mergeCell ref="A22:B22"/>
    <mergeCell ref="A23:B23"/>
    <mergeCell ref="A84:C84"/>
    <mergeCell ref="A35:B35"/>
    <mergeCell ref="A36:B36"/>
    <mergeCell ref="A37:D37"/>
    <mergeCell ref="A27:D27"/>
    <mergeCell ref="A30:E30"/>
    <mergeCell ref="A31:B31"/>
    <mergeCell ref="A32:B32"/>
    <mergeCell ref="A33:B33"/>
    <mergeCell ref="A34:B34"/>
  </mergeCells>
  <hyperlinks>
    <hyperlink ref="I5" r:id="rId1" xr:uid="{00000000-0004-0000-0300-000000000000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48"/>
  <sheetViews>
    <sheetView zoomScaleNormal="100" workbookViewId="0">
      <selection activeCell="D22" sqref="D22"/>
    </sheetView>
  </sheetViews>
  <sheetFormatPr defaultRowHeight="13.2"/>
  <cols>
    <col min="2" max="2" width="29" customWidth="1"/>
    <col min="3" max="3" width="22.109375" customWidth="1"/>
    <col min="4" max="4" width="29.5546875" customWidth="1"/>
    <col min="5" max="5" width="21.109375" bestFit="1" customWidth="1"/>
    <col min="6" max="6" width="20.88671875" customWidth="1"/>
    <col min="7" max="7" width="25.33203125" customWidth="1"/>
    <col min="8" max="8" width="14.33203125" customWidth="1"/>
    <col min="9" max="9" width="26.44140625" customWidth="1"/>
    <col min="10" max="10" width="15.88671875" customWidth="1"/>
    <col min="11" max="11" width="21" customWidth="1"/>
  </cols>
  <sheetData>
    <row r="3" spans="1:11">
      <c r="A3" s="272" t="s">
        <v>189</v>
      </c>
      <c r="B3" s="273"/>
      <c r="C3" s="273"/>
      <c r="D3" s="273"/>
      <c r="E3" s="273"/>
      <c r="F3" s="273"/>
      <c r="G3" s="273"/>
      <c r="H3" s="273"/>
    </row>
    <row r="4" spans="1:11">
      <c r="A4" s="273"/>
      <c r="B4" s="273"/>
      <c r="C4" s="273"/>
      <c r="D4" s="273"/>
      <c r="E4" s="273"/>
      <c r="F4" s="273"/>
      <c r="G4" s="273"/>
      <c r="H4" s="273"/>
    </row>
    <row r="5" spans="1:11" ht="72.75" customHeight="1">
      <c r="A5" s="273"/>
      <c r="B5" s="273"/>
      <c r="C5" s="273"/>
      <c r="D5" s="273"/>
      <c r="E5" s="273"/>
      <c r="F5" s="273"/>
      <c r="G5" s="273"/>
      <c r="H5" s="273"/>
    </row>
    <row r="7" spans="1:11" ht="47.25" customHeight="1">
      <c r="F7" s="150" t="s">
        <v>156</v>
      </c>
    </row>
    <row r="8" spans="1:11">
      <c r="B8" s="135"/>
      <c r="C8" s="136"/>
      <c r="D8" s="136" t="s">
        <v>152</v>
      </c>
      <c r="F8" s="139">
        <v>4538.8500000000004</v>
      </c>
      <c r="G8" s="173">
        <f>D11</f>
        <v>8147.8765432098762</v>
      </c>
    </row>
    <row r="9" spans="1:11">
      <c r="B9" s="137"/>
      <c r="C9" s="138"/>
      <c r="D9" s="138"/>
    </row>
    <row r="10" spans="1:11">
      <c r="B10" s="137"/>
      <c r="C10" s="137"/>
      <c r="D10" s="137"/>
    </row>
    <row r="11" spans="1:11">
      <c r="B11" s="137" t="s">
        <v>149</v>
      </c>
      <c r="C11" s="139"/>
      <c r="D11" s="138">
        <f>'Cursos Abertos - Comunitários'!L54</f>
        <v>8147.8765432098762</v>
      </c>
    </row>
    <row r="14" spans="1:11" ht="55.2">
      <c r="A14" s="274" t="s">
        <v>155</v>
      </c>
      <c r="B14" s="275"/>
      <c r="C14" s="275"/>
      <c r="D14" s="275"/>
      <c r="E14" s="275"/>
      <c r="F14" s="275"/>
      <c r="G14" s="275"/>
      <c r="H14" s="110"/>
      <c r="I14" s="111" t="s">
        <v>121</v>
      </c>
      <c r="J14" s="111" t="s">
        <v>122</v>
      </c>
      <c r="K14" s="111" t="s">
        <v>123</v>
      </c>
    </row>
    <row r="15" spans="1:11" ht="36.75" customHeight="1">
      <c r="A15" s="276" t="s">
        <v>124</v>
      </c>
      <c r="B15" s="276"/>
      <c r="C15" s="113" t="s">
        <v>125</v>
      </c>
      <c r="D15" s="114" t="s">
        <v>126</v>
      </c>
      <c r="E15" s="115" t="s">
        <v>127</v>
      </c>
      <c r="F15" s="277" t="s">
        <v>128</v>
      </c>
      <c r="G15" s="277"/>
      <c r="H15" s="116"/>
      <c r="I15" s="117">
        <v>2.0499999999999998</v>
      </c>
      <c r="J15" s="118">
        <f>2.05+1.7</f>
        <v>3.75</v>
      </c>
      <c r="K15" s="118">
        <f>2.05+1.75+3+2.05</f>
        <v>8.85</v>
      </c>
    </row>
    <row r="16" spans="1:11" ht="51" customHeight="1">
      <c r="A16" s="278" t="s">
        <v>129</v>
      </c>
      <c r="B16" s="278"/>
      <c r="C16" s="119">
        <v>1</v>
      </c>
      <c r="D16" s="120">
        <f>$F$8</f>
        <v>4538.8500000000004</v>
      </c>
      <c r="E16" s="121">
        <v>1</v>
      </c>
      <c r="F16" s="279">
        <f>D16</f>
        <v>4538.8500000000004</v>
      </c>
      <c r="G16" s="280"/>
      <c r="H16" s="110"/>
      <c r="I16" s="264" t="s">
        <v>130</v>
      </c>
      <c r="J16" s="264"/>
      <c r="K16" s="264"/>
    </row>
    <row r="17" spans="1:11" ht="13.8">
      <c r="A17" s="265" t="s">
        <v>131</v>
      </c>
      <c r="B17" s="265"/>
      <c r="C17" s="122">
        <v>1</v>
      </c>
      <c r="D17" s="142">
        <f>$F$8</f>
        <v>4538.8500000000004</v>
      </c>
      <c r="E17" s="143">
        <v>1</v>
      </c>
      <c r="F17" s="266">
        <f>E28</f>
        <v>4678.2622139764999</v>
      </c>
      <c r="G17" s="267"/>
      <c r="H17" s="110"/>
      <c r="I17" s="112" t="s">
        <v>132</v>
      </c>
      <c r="J17" s="268">
        <v>1.9900000000000001E-2</v>
      </c>
      <c r="K17" s="269"/>
    </row>
    <row r="18" spans="1:11" ht="13.8">
      <c r="A18" s="270"/>
      <c r="B18" s="270"/>
      <c r="C18" s="147"/>
      <c r="D18" s="148"/>
      <c r="E18" s="149"/>
      <c r="F18" s="271"/>
      <c r="G18" s="271"/>
      <c r="H18" s="110"/>
      <c r="I18" s="112" t="s">
        <v>133</v>
      </c>
      <c r="J18" s="268">
        <v>1.49E-2</v>
      </c>
      <c r="K18" s="269"/>
    </row>
    <row r="19" spans="1:11" ht="13.8">
      <c r="A19" s="255"/>
      <c r="B19" s="255"/>
      <c r="C19" s="144"/>
      <c r="D19" s="145"/>
      <c r="E19" s="146"/>
      <c r="F19" s="256"/>
      <c r="G19" s="256"/>
      <c r="H19" s="110"/>
      <c r="I19" s="6"/>
      <c r="J19" s="6"/>
      <c r="K19" s="6"/>
    </row>
    <row r="20" spans="1:11" ht="13.8">
      <c r="A20" s="110"/>
      <c r="B20" s="123"/>
      <c r="C20" s="133"/>
      <c r="D20" s="133"/>
      <c r="E20" s="123"/>
      <c r="F20" s="134"/>
      <c r="G20" s="134"/>
      <c r="H20" s="110"/>
      <c r="I20" s="110"/>
      <c r="J20" s="110"/>
      <c r="K20" s="110"/>
    </row>
    <row r="21" spans="1:11" ht="13.8">
      <c r="A21" s="110"/>
      <c r="B21" s="123"/>
      <c r="C21" s="123"/>
      <c r="D21" s="123"/>
      <c r="E21" s="123"/>
      <c r="F21" s="110"/>
      <c r="G21" s="110"/>
      <c r="H21" s="6"/>
      <c r="I21" s="6"/>
      <c r="J21" s="6"/>
      <c r="K21" s="6"/>
    </row>
    <row r="22" spans="1:11" ht="13.8">
      <c r="A22" s="6"/>
      <c r="B22" s="5"/>
      <c r="C22" s="5"/>
      <c r="D22" s="5"/>
      <c r="E22" s="5"/>
      <c r="F22" s="6"/>
      <c r="G22" s="6"/>
      <c r="H22" s="6"/>
      <c r="I22" s="6"/>
      <c r="J22" s="6"/>
      <c r="K22" s="6"/>
    </row>
    <row r="23" spans="1:11" ht="13.8">
      <c r="A23" s="6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3.8">
      <c r="A24" s="6"/>
      <c r="B24" s="5"/>
      <c r="C24" s="5"/>
      <c r="D24" s="5"/>
      <c r="E24" s="5"/>
      <c r="F24" s="6"/>
      <c r="K24" s="6"/>
    </row>
    <row r="25" spans="1:11" ht="27.6">
      <c r="A25" s="261" t="s">
        <v>135</v>
      </c>
      <c r="B25" s="261"/>
      <c r="C25" s="124" t="s">
        <v>186</v>
      </c>
      <c r="D25" s="125" t="s">
        <v>136</v>
      </c>
      <c r="E25" s="257" t="s">
        <v>134</v>
      </c>
      <c r="F25" s="258"/>
      <c r="G25" s="259"/>
      <c r="H25" s="260"/>
      <c r="K25" s="127"/>
    </row>
    <row r="26" spans="1:11" ht="55.2">
      <c r="A26" s="262"/>
      <c r="B26" s="263"/>
      <c r="C26" s="5"/>
      <c r="D26" s="5"/>
      <c r="E26" s="140" t="s">
        <v>154</v>
      </c>
      <c r="F26" s="151" t="s">
        <v>137</v>
      </c>
      <c r="G26" s="126" t="s">
        <v>153</v>
      </c>
      <c r="H26" s="157" t="s">
        <v>170</v>
      </c>
      <c r="K26" s="110">
        <f>4631.01/4538.85</f>
        <v>1.0203047027330712</v>
      </c>
    </row>
    <row r="27" spans="1:11" ht="13.8">
      <c r="A27" s="253" t="s">
        <v>185</v>
      </c>
      <c r="B27" s="253"/>
      <c r="C27" s="129">
        <f>$F$8</f>
        <v>4538.8500000000004</v>
      </c>
      <c r="D27" s="5">
        <v>1</v>
      </c>
      <c r="E27" s="141">
        <f>(C27*J17)+C27</f>
        <v>4629.1731150000005</v>
      </c>
      <c r="F27" s="152"/>
      <c r="G27" s="128"/>
      <c r="H27" s="6"/>
      <c r="K27" s="133"/>
    </row>
    <row r="28" spans="1:11" ht="13.8">
      <c r="A28" s="254" t="s">
        <v>138</v>
      </c>
      <c r="B28" s="254"/>
      <c r="C28" s="129">
        <f t="shared" ref="C28:C38" si="0">$F$8</f>
        <v>4538.8500000000004</v>
      </c>
      <c r="D28" s="5">
        <v>2</v>
      </c>
      <c r="E28" s="141">
        <f t="shared" ref="E28:E39" si="1">C28/(1-(D28*$J$18))</f>
        <v>4678.2622139764999</v>
      </c>
      <c r="F28" s="153">
        <f>E28/D28</f>
        <v>2339.1311069882499</v>
      </c>
      <c r="G28" s="132">
        <f>E28*(1-(D27*J17))</f>
        <v>4585.1647959183674</v>
      </c>
      <c r="H28" s="131">
        <f>E28-G28</f>
        <v>93.097418058132462</v>
      </c>
      <c r="K28" s="134">
        <f>1/K26</f>
        <v>0.98009937357077614</v>
      </c>
    </row>
    <row r="29" spans="1:11" ht="13.8">
      <c r="A29" s="254" t="s">
        <v>139</v>
      </c>
      <c r="B29" s="254"/>
      <c r="C29" s="129">
        <f t="shared" si="0"/>
        <v>4538.8500000000004</v>
      </c>
      <c r="D29" s="5">
        <v>3</v>
      </c>
      <c r="E29" s="141">
        <f t="shared" si="1"/>
        <v>4751.2299801109602</v>
      </c>
      <c r="F29" s="153">
        <f t="shared" ref="F29:F38" si="2">E29/D29</f>
        <v>1583.7433267036533</v>
      </c>
      <c r="G29" s="132">
        <f t="shared" ref="G29:G39" si="3">E29*(1-(D28*$J$18))</f>
        <v>4609.6433267036537</v>
      </c>
      <c r="H29" s="131">
        <f t="shared" ref="H29:H39" si="4">E29-G29</f>
        <v>141.58665340730658</v>
      </c>
      <c r="K29" s="134"/>
    </row>
    <row r="30" spans="1:11" ht="13.8">
      <c r="A30" s="254" t="s">
        <v>140</v>
      </c>
      <c r="B30" s="254"/>
      <c r="C30" s="129">
        <f t="shared" si="0"/>
        <v>4538.8500000000004</v>
      </c>
      <c r="D30" s="5">
        <v>4</v>
      </c>
      <c r="E30" s="141">
        <f t="shared" si="1"/>
        <v>4826.5099957464909</v>
      </c>
      <c r="F30" s="153">
        <f t="shared" si="2"/>
        <v>1206.6274989366227</v>
      </c>
      <c r="G30" s="132">
        <f t="shared" si="3"/>
        <v>4610.7649989366228</v>
      </c>
      <c r="H30" s="131">
        <f t="shared" si="4"/>
        <v>215.7449968098681</v>
      </c>
      <c r="K30" s="134"/>
    </row>
    <row r="31" spans="1:11" ht="13.8">
      <c r="A31" s="252" t="s">
        <v>141</v>
      </c>
      <c r="B31" s="252"/>
      <c r="C31" s="129">
        <f t="shared" si="0"/>
        <v>4538.8500000000004</v>
      </c>
      <c r="D31" s="5">
        <v>5</v>
      </c>
      <c r="E31" s="141">
        <f t="shared" si="1"/>
        <v>4904.2139384116699</v>
      </c>
      <c r="F31" s="153">
        <f t="shared" si="2"/>
        <v>980.84278768233401</v>
      </c>
      <c r="G31" s="132">
        <f t="shared" si="3"/>
        <v>4611.9227876823343</v>
      </c>
      <c r="H31" s="131">
        <f t="shared" si="4"/>
        <v>292.29115072933564</v>
      </c>
      <c r="K31" s="134"/>
    </row>
    <row r="32" spans="1:11" ht="13.8">
      <c r="A32" s="252" t="s">
        <v>142</v>
      </c>
      <c r="B32" s="252"/>
      <c r="C32" s="129">
        <f t="shared" si="0"/>
        <v>4538.8500000000004</v>
      </c>
      <c r="D32" s="5">
        <v>6</v>
      </c>
      <c r="E32" s="141">
        <f t="shared" si="1"/>
        <v>4984.4607950801674</v>
      </c>
      <c r="F32" s="153">
        <f t="shared" si="2"/>
        <v>830.74346584669456</v>
      </c>
      <c r="G32" s="132">
        <f t="shared" si="3"/>
        <v>4613.1184658466946</v>
      </c>
      <c r="H32" s="131">
        <f t="shared" si="4"/>
        <v>371.34232923347281</v>
      </c>
      <c r="K32" s="134"/>
    </row>
    <row r="33" spans="1:11" ht="13.8">
      <c r="A33" s="252" t="s">
        <v>143</v>
      </c>
      <c r="B33" s="252"/>
      <c r="C33" s="129">
        <f t="shared" si="0"/>
        <v>4538.8500000000004</v>
      </c>
      <c r="D33" s="5">
        <v>7</v>
      </c>
      <c r="E33" s="141">
        <f t="shared" si="1"/>
        <v>5067.3774701350903</v>
      </c>
      <c r="F33" s="153">
        <f t="shared" si="2"/>
        <v>723.91106716215575</v>
      </c>
      <c r="G33" s="132">
        <f t="shared" si="3"/>
        <v>4614.3539243050127</v>
      </c>
      <c r="H33" s="131">
        <f t="shared" si="4"/>
        <v>453.02354583007764</v>
      </c>
      <c r="K33" s="134"/>
    </row>
    <row r="34" spans="1:11" ht="13.8">
      <c r="A34" s="252" t="s">
        <v>144</v>
      </c>
      <c r="B34" s="252"/>
      <c r="C34" s="129">
        <f t="shared" si="0"/>
        <v>4538.8500000000004</v>
      </c>
      <c r="D34" s="5">
        <v>8</v>
      </c>
      <c r="E34" s="141">
        <f t="shared" si="1"/>
        <v>5153.0994550408723</v>
      </c>
      <c r="F34" s="153">
        <f t="shared" si="2"/>
        <v>644.13743188010903</v>
      </c>
      <c r="G34" s="132">
        <f t="shared" si="3"/>
        <v>4615.6311818801087</v>
      </c>
      <c r="H34" s="131">
        <f t="shared" si="4"/>
        <v>537.4682731607636</v>
      </c>
      <c r="K34" s="134"/>
    </row>
    <row r="35" spans="1:11" ht="13.8">
      <c r="A35" s="252" t="s">
        <v>145</v>
      </c>
      <c r="B35" s="252"/>
      <c r="C35" s="129">
        <f t="shared" si="0"/>
        <v>4538.8500000000004</v>
      </c>
      <c r="D35" s="5">
        <v>9</v>
      </c>
      <c r="E35" s="141">
        <f t="shared" si="1"/>
        <v>5241.7715671555607</v>
      </c>
      <c r="F35" s="153">
        <f t="shared" si="2"/>
        <v>582.41906301728454</v>
      </c>
      <c r="G35" s="132">
        <f t="shared" si="3"/>
        <v>4616.9523963506181</v>
      </c>
      <c r="H35" s="131">
        <f t="shared" si="4"/>
        <v>624.81917080494259</v>
      </c>
      <c r="K35" s="134"/>
    </row>
    <row r="36" spans="1:11" ht="13.8">
      <c r="A36" s="252" t="s">
        <v>146</v>
      </c>
      <c r="B36" s="252"/>
      <c r="C36" s="129">
        <f t="shared" si="0"/>
        <v>4538.8500000000004</v>
      </c>
      <c r="D36" s="5">
        <v>10</v>
      </c>
      <c r="E36" s="141">
        <f t="shared" si="1"/>
        <v>5333.5487661574625</v>
      </c>
      <c r="F36" s="153">
        <f t="shared" si="2"/>
        <v>533.35487661574621</v>
      </c>
      <c r="G36" s="132">
        <f t="shared" si="3"/>
        <v>4618.3198766157466</v>
      </c>
      <c r="H36" s="131">
        <f t="shared" si="4"/>
        <v>715.22888954171594</v>
      </c>
      <c r="K36" s="134"/>
    </row>
    <row r="37" spans="1:11" ht="13.8">
      <c r="A37" s="252" t="s">
        <v>147</v>
      </c>
      <c r="B37" s="252"/>
      <c r="C37" s="129">
        <f t="shared" si="0"/>
        <v>4538.8500000000004</v>
      </c>
      <c r="D37" s="5">
        <v>11</v>
      </c>
      <c r="E37" s="141">
        <f t="shared" si="1"/>
        <v>5428.5970577682092</v>
      </c>
      <c r="F37" s="153">
        <f t="shared" si="2"/>
        <v>493.50882343347354</v>
      </c>
      <c r="G37" s="132">
        <f t="shared" si="3"/>
        <v>4619.7360961607455</v>
      </c>
      <c r="H37" s="131">
        <f t="shared" si="4"/>
        <v>808.86096160746365</v>
      </c>
      <c r="K37" s="134"/>
    </row>
    <row r="38" spans="1:11" ht="13.8">
      <c r="A38" s="252" t="s">
        <v>148</v>
      </c>
      <c r="B38" s="252"/>
      <c r="C38" s="129">
        <f t="shared" si="0"/>
        <v>4538.8500000000004</v>
      </c>
      <c r="D38" s="5">
        <v>12</v>
      </c>
      <c r="E38" s="141">
        <f t="shared" si="1"/>
        <v>5527.0944958597183</v>
      </c>
      <c r="F38" s="153">
        <f t="shared" si="2"/>
        <v>460.59120798830986</v>
      </c>
      <c r="G38" s="132">
        <f t="shared" si="3"/>
        <v>4621.2037079883112</v>
      </c>
      <c r="H38" s="131">
        <f t="shared" si="4"/>
        <v>905.89078787140716</v>
      </c>
      <c r="K38" s="134"/>
    </row>
    <row r="39" spans="1:11" ht="13.8">
      <c r="A39" s="6"/>
      <c r="B39" s="5"/>
      <c r="C39" s="5"/>
      <c r="D39" s="5">
        <v>5</v>
      </c>
      <c r="E39" s="141">
        <f t="shared" si="1"/>
        <v>0</v>
      </c>
      <c r="F39" s="153">
        <f>E39/D38</f>
        <v>0</v>
      </c>
      <c r="G39" s="132">
        <f t="shared" si="3"/>
        <v>0</v>
      </c>
      <c r="H39" s="131">
        <f t="shared" si="4"/>
        <v>0</v>
      </c>
      <c r="I39" s="6"/>
      <c r="J39" s="6"/>
      <c r="K39" s="110"/>
    </row>
    <row r="45" spans="1:11">
      <c r="B45" s="251" t="s">
        <v>151</v>
      </c>
      <c r="C45" s="251"/>
      <c r="D45" s="251"/>
      <c r="E45" s="251"/>
      <c r="F45" s="251"/>
      <c r="G45" s="251"/>
      <c r="H45" s="251"/>
      <c r="I45" s="251"/>
    </row>
    <row r="46" spans="1:11">
      <c r="B46" s="251"/>
      <c r="C46" s="251"/>
      <c r="D46" s="251"/>
      <c r="E46" s="251"/>
      <c r="F46" s="251"/>
      <c r="G46" s="251"/>
      <c r="H46" s="251"/>
      <c r="I46" s="251"/>
    </row>
    <row r="48" spans="1:11">
      <c r="B48" s="79" t="s">
        <v>150</v>
      </c>
    </row>
  </sheetData>
  <mergeCells count="32">
    <mergeCell ref="A3:H5"/>
    <mergeCell ref="A14:G14"/>
    <mergeCell ref="A15:B15"/>
    <mergeCell ref="F15:G15"/>
    <mergeCell ref="A16:B16"/>
    <mergeCell ref="F16:G16"/>
    <mergeCell ref="I16:K16"/>
    <mergeCell ref="A17:B17"/>
    <mergeCell ref="F17:G17"/>
    <mergeCell ref="J17:K17"/>
    <mergeCell ref="A18:B18"/>
    <mergeCell ref="F18:G18"/>
    <mergeCell ref="J18:K18"/>
    <mergeCell ref="A32:B32"/>
    <mergeCell ref="A19:B19"/>
    <mergeCell ref="F19:G19"/>
    <mergeCell ref="E25:F25"/>
    <mergeCell ref="G25:H25"/>
    <mergeCell ref="A25:B25"/>
    <mergeCell ref="A26:B26"/>
    <mergeCell ref="A27:B27"/>
    <mergeCell ref="A28:B28"/>
    <mergeCell ref="A29:B29"/>
    <mergeCell ref="A30:B30"/>
    <mergeCell ref="A31:B31"/>
    <mergeCell ref="B45:I46"/>
    <mergeCell ref="A33:B33"/>
    <mergeCell ref="A34:B34"/>
    <mergeCell ref="A35:B35"/>
    <mergeCell ref="A36:B36"/>
    <mergeCell ref="A37:B37"/>
    <mergeCell ref="A38:B38"/>
  </mergeCells>
  <hyperlinks>
    <hyperlink ref="B48" r:id="rId1" xr:uid="{00000000-0004-0000-0400-000000000000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2"/>
  <dimension ref="A1:B3"/>
  <sheetViews>
    <sheetView workbookViewId="0">
      <selection activeCell="B3" sqref="B3"/>
    </sheetView>
  </sheetViews>
  <sheetFormatPr defaultColWidth="11.44140625" defaultRowHeight="13.2"/>
  <cols>
    <col min="1" max="1" width="11.44140625" style="1" customWidth="1"/>
    <col min="2" max="2" width="11.44140625" style="3" customWidth="1"/>
    <col min="3" max="16384" width="11.44140625" style="1"/>
  </cols>
  <sheetData>
    <row r="1" spans="1:2">
      <c r="A1" s="1" t="s">
        <v>1</v>
      </c>
      <c r="B1" s="4">
        <v>0</v>
      </c>
    </row>
    <row r="2" spans="1:2">
      <c r="A2" s="1" t="s">
        <v>2</v>
      </c>
      <c r="B2" s="2" t="e">
        <f>B1*(#REF!-#REF!)-Cálculos!B3</f>
        <v>#REF!</v>
      </c>
    </row>
    <row r="3" spans="1:2">
      <c r="A3" s="1" t="s">
        <v>0</v>
      </c>
      <c r="B3" s="3">
        <v>-80</v>
      </c>
    </row>
  </sheetData>
  <pageMargins left="0.78740157499999996" right="0.78740157499999996" top="0.984251969" bottom="0.984251969" header="0.49212598499999999" footer="0.49212598499999999"/>
  <headerFooter alignWithMargins="0">
    <oddHeader>&amp;A</oddHeader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Caixas de Diálogo</vt:lpstr>
      </vt:variant>
      <vt:variant>
        <vt:i4>1</vt:i4>
      </vt:variant>
    </vt:vector>
  </HeadingPairs>
  <TitlesOfParts>
    <vt:vector size="7" baseType="lpstr">
      <vt:lpstr>Instruções de Preenchimento</vt:lpstr>
      <vt:lpstr>Cursos Corporativos</vt:lpstr>
      <vt:lpstr>Cursos Abertos - Comunitários</vt:lpstr>
      <vt:lpstr>Detalhamento</vt:lpstr>
      <vt:lpstr>FUNTEF Cartão de Crédito</vt:lpstr>
      <vt:lpstr>Cálculos</vt:lpstr>
      <vt:lpstr>Adicional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NUCCE</dc:creator>
  <cp:lastModifiedBy>Alessandra Matte</cp:lastModifiedBy>
  <cp:lastPrinted>2019-09-18T12:20:44Z</cp:lastPrinted>
  <dcterms:created xsi:type="dcterms:W3CDTF">1998-02-06T21:59:10Z</dcterms:created>
  <dcterms:modified xsi:type="dcterms:W3CDTF">2021-10-27T18:04:50Z</dcterms:modified>
</cp:coreProperties>
</file>