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oplad\Deminp\Importacao\DOCUMENTOS PADRÃO\"/>
    </mc:Choice>
  </mc:AlternateContent>
  <bookViews>
    <workbookView xWindow="0" yWindow="0" windowWidth="28800" windowHeight="12135"/>
  </bookViews>
  <sheets>
    <sheet name="Valores" sheetId="1" r:id="rId1"/>
    <sheet name="Dados" sheetId="2" state="hidden" r:id="rId2"/>
  </sheets>
  <definedNames>
    <definedName name="_xlnm.Print_Area" localSheetId="0">Valores!$A$1:$B$34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B24" i="1" l="1"/>
  <c r="D15" i="1"/>
  <c r="D16" i="1"/>
  <c r="B17" i="1"/>
  <c r="B14" i="1"/>
  <c r="D12" i="1" l="1"/>
  <c r="D11" i="1" l="1"/>
  <c r="B16" i="1"/>
  <c r="A34" i="1" l="1"/>
  <c r="A21" i="1" l="1"/>
  <c r="D8" i="1"/>
  <c r="D7" i="1"/>
  <c r="A10" i="1"/>
  <c r="H3" i="2" l="1"/>
  <c r="H4" i="2"/>
  <c r="H5" i="2"/>
  <c r="H6" i="2"/>
  <c r="H7" i="2"/>
  <c r="H8" i="2"/>
  <c r="H9" i="2"/>
  <c r="H2" i="2"/>
  <c r="B15" i="1" l="1"/>
  <c r="B18" i="1"/>
  <c r="B19" i="1" l="1"/>
  <c r="A20" i="1" s="1"/>
</calcChain>
</file>

<file path=xl/sharedStrings.xml><?xml version="1.0" encoding="utf-8"?>
<sst xmlns="http://schemas.openxmlformats.org/spreadsheetml/2006/main" count="66" uniqueCount="56">
  <si>
    <t>Forma de pagamento</t>
  </si>
  <si>
    <t>Gestão</t>
  </si>
  <si>
    <t>UTFPR</t>
  </si>
  <si>
    <t>Elemento de despesa</t>
  </si>
  <si>
    <t>assinatura de base de dados</t>
  </si>
  <si>
    <t>equipamento</t>
  </si>
  <si>
    <t>livro eletrônico</t>
  </si>
  <si>
    <t>material de consumo</t>
  </si>
  <si>
    <t>publicação de artigo</t>
  </si>
  <si>
    <t>software customizado</t>
  </si>
  <si>
    <t>software de prateleira</t>
  </si>
  <si>
    <t>Moeda</t>
  </si>
  <si>
    <t>Contrato de câmbio</t>
  </si>
  <si>
    <t>inscrição em congresso/evento</t>
  </si>
  <si>
    <t>serviço/manutenção</t>
  </si>
  <si>
    <t>USD</t>
  </si>
  <si>
    <t>DOLAR DOS EUA</t>
  </si>
  <si>
    <t>IENE</t>
  </si>
  <si>
    <t>JPY</t>
  </si>
  <si>
    <t>LIBRA ESTERLINA</t>
  </si>
  <si>
    <t>GBP</t>
  </si>
  <si>
    <t>RENMIMBI IUAN</t>
  </si>
  <si>
    <t>CNY</t>
  </si>
  <si>
    <t>FRANCO SUICO</t>
  </si>
  <si>
    <t>CHF</t>
  </si>
  <si>
    <t>DOLAR CANADENSE</t>
  </si>
  <si>
    <t>CAD</t>
  </si>
  <si>
    <t>EURO</t>
  </si>
  <si>
    <t>EUR</t>
  </si>
  <si>
    <t>DOLAR AUSTRALIANO</t>
  </si>
  <si>
    <t>AUD</t>
  </si>
  <si>
    <t>Forma</t>
  </si>
  <si>
    <t>Entrega</t>
  </si>
  <si>
    <t>não</t>
  </si>
  <si>
    <t>sim</t>
  </si>
  <si>
    <t>BB</t>
  </si>
  <si>
    <t>Importação para pesquisa?</t>
  </si>
  <si>
    <t>ITEM 1 - IMPORTAÇÃO</t>
  </si>
  <si>
    <t>ITEM 2 - DESEMBARAÇO ADUANEIRO OU IMPOSTOS</t>
  </si>
  <si>
    <t>VALOR DO ITEM 2</t>
  </si>
  <si>
    <t>Existe similar nacional?</t>
  </si>
  <si>
    <t>ESTIMATIVA DE CUSTOS DE IMPORTAÇÃO</t>
  </si>
  <si>
    <t>Entrega física?</t>
  </si>
  <si>
    <t>Declaro estar ciente que o câmbio pode variar além dos 10% previstos nesta estimativa, o que pode causar o atraso ou até inviabilizar a importação.</t>
  </si>
  <si>
    <t>Desembaraço aduaneiro</t>
  </si>
  <si>
    <t>filiação/anuidade em entidade internacional</t>
  </si>
  <si>
    <t>OUR</t>
  </si>
  <si>
    <t>IR/OUR</t>
  </si>
  <si>
    <t>Imposto de Renda</t>
  </si>
  <si>
    <t>Taxa fixa de contratação BB</t>
  </si>
  <si>
    <t>Taxa de câmbio financeiro BB</t>
  </si>
  <si>
    <t>VALOR TOTAL + ADICIONAL 10%</t>
  </si>
  <si>
    <t>Consulte o DEMIMP</t>
  </si>
  <si>
    <t>Impostos de importação</t>
  </si>
  <si>
    <t>USD - DOLAR DOS EUA</t>
  </si>
  <si>
    <t>Taxa de câmbio USD/BRL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</si>
</sst>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R$&quot;\ #,##0.00;\-&quot;R$&quot;\ #,##0.00"/>
    <numFmt numFmtId="43" formatCode="_-* #,##0.00_-;\-* #,##0.00_-;_-* &quot;-&quot;??_-;_-@_-"/>
    <numFmt numFmtId="164" formatCode="_-* #,##0.000000_-;\-* #,##0.000000_-;_-* &quot;-&quot;??_-;_-@_-"/>
    <numFmt numFmtId="165" formatCode="[$USD]\ 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3" borderId="1" xfId="0" applyFont="1" applyFill="1" applyBorder="1"/>
    <xf numFmtId="43" fontId="0" fillId="0" borderId="0" xfId="1" applyFont="1"/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43" fontId="5" fillId="0" borderId="1" xfId="1" applyFont="1" applyBorder="1" applyAlignment="1" applyProtection="1">
      <alignment horizontal="center"/>
      <protection locked="0"/>
    </xf>
    <xf numFmtId="164" fontId="5" fillId="0" borderId="1" xfId="1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7" fontId="8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  <protection locked="0"/>
    </xf>
    <xf numFmtId="43" fontId="5" fillId="0" borderId="0" xfId="1" applyFont="1" applyFill="1" applyBorder="1" applyAlignment="1" applyProtection="1">
      <alignment horizontal="center"/>
      <protection locked="0"/>
    </xf>
    <xf numFmtId="164" fontId="5" fillId="0" borderId="0" xfId="1" applyNumberFormat="1" applyFont="1" applyFill="1" applyBorder="1" applyAlignment="1" applyProtection="1">
      <alignment horizontal="center"/>
      <protection locked="0"/>
    </xf>
    <xf numFmtId="165" fontId="5" fillId="0" borderId="0" xfId="0" applyNumberFormat="1" applyFont="1" applyFill="1" applyBorder="1" applyAlignment="1">
      <alignment horizontal="right"/>
    </xf>
    <xf numFmtId="7" fontId="8" fillId="0" borderId="0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justify" wrapText="1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0" fillId="4" borderId="3" xfId="2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7" fontId="5" fillId="0" borderId="0" xfId="0" applyNumberFormat="1" applyFont="1"/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</xf>
    <xf numFmtId="165" fontId="5" fillId="3" borderId="1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Protection="1"/>
    <xf numFmtId="166" fontId="5" fillId="3" borderId="1" xfId="0" applyNumberFormat="1" applyFont="1" applyFill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/>
    </xf>
    <xf numFmtId="7" fontId="8" fillId="2" borderId="1" xfId="1" applyNumberFormat="1" applyFont="1" applyFill="1" applyBorder="1" applyAlignment="1" applyProtection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10" fillId="4" borderId="4" xfId="2" applyFont="1" applyFill="1" applyBorder="1" applyAlignment="1" applyProtection="1">
      <alignment horizontal="center" vertical="center" wrapText="1"/>
    </xf>
    <xf numFmtId="0" fontId="10" fillId="4" borderId="5" xfId="2" applyFont="1" applyFill="1" applyBorder="1" applyAlignment="1" applyProtection="1">
      <alignment horizontal="center" vertical="center" wrapText="1"/>
    </xf>
    <xf numFmtId="0" fontId="10" fillId="4" borderId="6" xfId="2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justify" wrapText="1"/>
    </xf>
    <xf numFmtId="0" fontId="6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workbookViewId="0">
      <selection activeCell="B13" sqref="B13"/>
    </sheetView>
  </sheetViews>
  <sheetFormatPr defaultRowHeight="15.75" x14ac:dyDescent="0.25"/>
  <cols>
    <col min="1" max="1" width="41.140625" style="2" customWidth="1"/>
    <col min="2" max="2" width="33.85546875" style="3" bestFit="1" customWidth="1"/>
    <col min="3" max="3" width="1.42578125" style="25" customWidth="1"/>
    <col min="4" max="4" width="43.7109375" style="3" bestFit="1" customWidth="1"/>
    <col min="5" max="10" width="9.140625" style="4"/>
    <col min="11" max="11" width="14.42578125" style="4" bestFit="1" customWidth="1"/>
    <col min="12" max="16384" width="9.140625" style="4"/>
  </cols>
  <sheetData>
    <row r="1" spans="1:4" x14ac:dyDescent="0.25">
      <c r="A1" s="42" t="s">
        <v>41</v>
      </c>
      <c r="B1" s="42"/>
      <c r="C1" s="15"/>
    </row>
    <row r="2" spans="1:4" x14ac:dyDescent="0.25">
      <c r="A2" s="12"/>
      <c r="B2" s="12"/>
      <c r="C2" s="15"/>
    </row>
    <row r="3" spans="1:4" x14ac:dyDescent="0.25">
      <c r="A3" s="46" t="s">
        <v>37</v>
      </c>
      <c r="B3" s="46"/>
      <c r="C3" s="15"/>
      <c r="D3" s="27"/>
    </row>
    <row r="4" spans="1:4" x14ac:dyDescent="0.25">
      <c r="A4" s="5" t="s">
        <v>1</v>
      </c>
      <c r="B4" s="32" t="s">
        <v>2</v>
      </c>
      <c r="C4" s="16"/>
      <c r="D4" s="27"/>
    </row>
    <row r="5" spans="1:4" x14ac:dyDescent="0.2">
      <c r="A5" s="30" t="s">
        <v>3</v>
      </c>
      <c r="B5" s="31" t="s">
        <v>5</v>
      </c>
      <c r="C5" s="16"/>
      <c r="D5" s="27"/>
    </row>
    <row r="6" spans="1:4" ht="16.5" thickBot="1" x14ac:dyDescent="0.3">
      <c r="A6" s="5" t="s">
        <v>42</v>
      </c>
      <c r="B6" s="8" t="s">
        <v>34</v>
      </c>
      <c r="C6" s="16"/>
      <c r="D6" s="27"/>
    </row>
    <row r="7" spans="1:4" ht="16.5" thickBot="1" x14ac:dyDescent="0.3">
      <c r="A7" s="5" t="s">
        <v>36</v>
      </c>
      <c r="B7" s="8" t="s">
        <v>34</v>
      </c>
      <c r="C7" s="16"/>
      <c r="D7" s="26" t="str">
        <f>HYPERLINK("http://www.planalto.gov.br/ccivil_03/leis/1989_1994/L8010.htm","Lei 8.010/1990")</f>
        <v>Lei 8.010/1990</v>
      </c>
    </row>
    <row r="8" spans="1:4" ht="16.5" thickBot="1" x14ac:dyDescent="0.3">
      <c r="A8" s="5" t="s">
        <v>40</v>
      </c>
      <c r="B8" s="8" t="s">
        <v>33</v>
      </c>
      <c r="C8" s="16"/>
      <c r="D8" s="26" t="str">
        <f>HYPERLINK("http://www.planalto.gov.br/ccivil_03/leis/L8032.htm","Lei 8.032/1990")</f>
        <v>Lei 8.032/1990</v>
      </c>
    </row>
    <row r="9" spans="1:4" x14ac:dyDescent="0.25">
      <c r="A9" s="5" t="s">
        <v>11</v>
      </c>
      <c r="B9" s="8" t="s">
        <v>54</v>
      </c>
      <c r="C9" s="16"/>
      <c r="D9" s="27"/>
    </row>
    <row r="10" spans="1:4" ht="16.5" thickBot="1" x14ac:dyDescent="0.3">
      <c r="A10" s="5" t="str">
        <f>CONCATENATE("Valor em ",LEFT(B9,3))</f>
        <v>Valor em USD</v>
      </c>
      <c r="B10" s="9">
        <v>0</v>
      </c>
      <c r="C10" s="17"/>
      <c r="D10" s="27"/>
    </row>
    <row r="11" spans="1:4" ht="16.5" thickBot="1" x14ac:dyDescent="0.3">
      <c r="A11" s="5" t="str">
        <f>IF(LEFT(B9,3)="USD","",CONCATENATE("Taxa de câmbio ",LEFT(B9,3),"/USD"))</f>
        <v/>
      </c>
      <c r="B11" s="10"/>
      <c r="C11" s="18"/>
      <c r="D11" s="26" t="str">
        <f>IF(LEFT(B9,3)="USD","",HYPERLINK(CONCATENATE("http://www.google.com.br/search?q=",LEFT(B9,3),"%2FUSD"),"Clique aqui para ver a cotação no Google"))</f>
        <v/>
      </c>
    </row>
    <row r="12" spans="1:4" ht="16.5" thickBot="1" x14ac:dyDescent="0.3">
      <c r="A12" s="5" t="s">
        <v>55</v>
      </c>
      <c r="B12" s="10">
        <v>0</v>
      </c>
      <c r="C12" s="18"/>
      <c r="D12" s="26" t="str">
        <f>HYPERLINK(("https://www.google.com/search?q=usd/brl"),"Clique aqui para ver a cotação no Google")</f>
        <v>Clique aqui para ver a cotação no Google</v>
      </c>
    </row>
    <row r="13" spans="1:4" x14ac:dyDescent="0.25">
      <c r="A13" s="34" t="s">
        <v>0</v>
      </c>
      <c r="B13" s="33" t="s">
        <v>12</v>
      </c>
      <c r="C13" s="16"/>
      <c r="D13" s="28"/>
    </row>
    <row r="14" spans="1:4" ht="16.5" thickBot="1" x14ac:dyDescent="0.3">
      <c r="A14" s="34" t="s">
        <v>49</v>
      </c>
      <c r="B14" s="35">
        <f>IF(OR(B5="material de consumo",B5="equipamento"),Dados!E2,"0")</f>
        <v>550</v>
      </c>
      <c r="C14" s="19"/>
    </row>
    <row r="15" spans="1:4" ht="16.5" thickBot="1" x14ac:dyDescent="0.3">
      <c r="A15" s="34" t="s">
        <v>50</v>
      </c>
      <c r="B15" s="35" t="str">
        <f>IF(OR(B5="material de consumo",B5="equipamento"),"0",IF(AND(B9=Dados!H2,2/100*Valores!B10*Valores!B12&lt;=110),Dados!E3,IF(AND(B9=Dados!H2,2/100*Valores!B10*Valores!B12&gt;=490),Dados!E4,IF(AND(B9=Dados!H2,2/100*Valores!B10*Valores!B12&gt;110,2/100*Valores!B10*Valores!B12&lt;490),2/100*B10*B12,IF(AND(B9&lt;&gt;Dados!H2,2/100*Valores!B10*Valores!B11*Valores!B12&lt;=110),Dados!E3,IF(AND(B9&lt;&gt;Dados!H2,2/100*Valores!B10*Valores!B11*Valores!B12&gt;=490),Dados!E4,IF(AND(B9&lt;&gt;Dados!H2,2/100*Valores!B10*Valores!B11*Valores!B12&gt;110,2/100*Valores!B10*Valores!B11*Valores!B12&lt;490),2/100*B10*B11*B12)))))))</f>
        <v>0</v>
      </c>
      <c r="C15" s="19"/>
      <c r="D15" s="26" t="str">
        <f>HYPERLINK("http://sistemas.utfpr.edu.br/","Requisição: emissão via SIORG")</f>
        <v>Requisição: emissão via SIORG</v>
      </c>
    </row>
    <row r="16" spans="1:4" x14ac:dyDescent="0.25">
      <c r="A16" s="34" t="s">
        <v>46</v>
      </c>
      <c r="B16" s="35">
        <f>70*B12</f>
        <v>0</v>
      </c>
      <c r="C16" s="19"/>
      <c r="D16" s="39" t="str">
        <f>HYPERLINK("http://www.utfpr.edu.br/estrutura-universitaria/pro-reitorias/proplad/dirmap/import/","Demais documentos: clique aqui para ver os modelos na página do DEMIMP")</f>
        <v>Demais documentos: clique aqui para ver os modelos na página do DEMIMP</v>
      </c>
    </row>
    <row r="17" spans="1:11" x14ac:dyDescent="0.25">
      <c r="A17" s="34" t="s">
        <v>47</v>
      </c>
      <c r="B17" s="35">
        <f>IF(OR(B5="material de consumo",B5="equipamento"),23.33*B12,"0")</f>
        <v>0</v>
      </c>
      <c r="C17" s="19"/>
      <c r="D17" s="40"/>
    </row>
    <row r="18" spans="1:11" x14ac:dyDescent="0.25">
      <c r="A18" s="34" t="s">
        <v>48</v>
      </c>
      <c r="B18" s="35" t="str">
        <f>IF(AND(B9=Dados!H2,OR(B5=Dados!C9,B5=Dados!C10,B5=Dados!C11,B5=Dados!C4)),17.6471/100*Valores!B10*Valores!B12,IF(AND(B9&lt;&gt;Dados!H2,OR(B5=Dados!C9,B5=Dados!C10,B5=Dados!C11,B5=Dados!C4)),17.6471/100*Valores!B10*Valores!B11*Valores!B12,"0"))</f>
        <v>0</v>
      </c>
      <c r="C18" s="19"/>
      <c r="D18" s="40"/>
    </row>
    <row r="19" spans="1:11" ht="16.5" thickBot="1" x14ac:dyDescent="0.3">
      <c r="A19" s="36" t="s">
        <v>51</v>
      </c>
      <c r="B19" s="37">
        <f>IF(LEFT(B9,3)="USD",1.1*((B10*B12)+(B14+B15+B16+B17+B18)),1.1*((B10*B11*B12)+(B14+B15+B16+B17+B18)))</f>
        <v>605</v>
      </c>
      <c r="C19" s="20"/>
      <c r="D19" s="41"/>
      <c r="K19" s="29"/>
    </row>
    <row r="20" spans="1:11" x14ac:dyDescent="0.25">
      <c r="A20" s="47" t="str">
        <f>IF(B19&gt;8000,IF(B7="não",IF(B8="sim","NÃO É POSSÍVEL IMPORTAR",""),""),"")</f>
        <v/>
      </c>
      <c r="B20" s="47"/>
      <c r="C20" s="21"/>
    </row>
    <row r="21" spans="1:11" x14ac:dyDescent="0.25">
      <c r="A21" s="43" t="str">
        <f>IF(B4="UTFPR",IF(B13="Cartão de crédito","Não é possível o pagamento com cartão de crédito",""),"")</f>
        <v/>
      </c>
      <c r="B21" s="43"/>
      <c r="C21" s="21"/>
    </row>
    <row r="22" spans="1:11" x14ac:dyDescent="0.25">
      <c r="A22" s="11"/>
      <c r="B22" s="11"/>
      <c r="C22" s="21"/>
    </row>
    <row r="23" spans="1:11" x14ac:dyDescent="0.25">
      <c r="A23" s="43" t="s">
        <v>38</v>
      </c>
      <c r="B23" s="43"/>
      <c r="C23" s="21"/>
    </row>
    <row r="24" spans="1:11" x14ac:dyDescent="0.25">
      <c r="A24" s="5" t="s">
        <v>53</v>
      </c>
      <c r="B24" s="38" t="str">
        <f>IF(B7="não","Consulte o DEMIMP","R$ 0,00")</f>
        <v>R$ 0,00</v>
      </c>
      <c r="C24" s="22"/>
      <c r="D24"/>
    </row>
    <row r="25" spans="1:11" x14ac:dyDescent="0.25">
      <c r="A25" s="5" t="s">
        <v>44</v>
      </c>
      <c r="B25" s="7" t="s">
        <v>52</v>
      </c>
      <c r="C25" s="15"/>
      <c r="D25"/>
    </row>
    <row r="26" spans="1:11" x14ac:dyDescent="0.25">
      <c r="A26" s="14" t="s">
        <v>39</v>
      </c>
      <c r="B26" s="13" t="s">
        <v>52</v>
      </c>
      <c r="C26" s="20"/>
    </row>
    <row r="28" spans="1:11" ht="15" x14ac:dyDescent="0.2">
      <c r="A28" s="49" t="s">
        <v>43</v>
      </c>
      <c r="B28" s="49"/>
      <c r="C28" s="23"/>
    </row>
    <row r="29" spans="1:11" ht="15" x14ac:dyDescent="0.2">
      <c r="A29" s="49"/>
      <c r="B29" s="49"/>
      <c r="C29" s="23"/>
    </row>
    <row r="30" spans="1:11" ht="16.5" customHeight="1" x14ac:dyDescent="0.2">
      <c r="A30" s="49"/>
      <c r="B30" s="49"/>
      <c r="C30" s="23"/>
    </row>
    <row r="31" spans="1:11" ht="15.75" customHeight="1" x14ac:dyDescent="0.2">
      <c r="A31" s="49"/>
      <c r="B31" s="49"/>
      <c r="C31" s="23"/>
    </row>
    <row r="32" spans="1:11" ht="15" x14ac:dyDescent="0.2">
      <c r="A32" s="49"/>
      <c r="B32" s="49"/>
      <c r="C32" s="23"/>
    </row>
    <row r="33" spans="1:4" ht="15.75" customHeight="1" x14ac:dyDescent="0.25">
      <c r="A33" s="44"/>
      <c r="B33" s="44"/>
      <c r="C33" s="23"/>
      <c r="D33"/>
    </row>
    <row r="34" spans="1:4" ht="15.75" customHeight="1" x14ac:dyDescent="0.25">
      <c r="A34" s="48" t="str">
        <f ca="1">CONCATENATE("Data da cotação: ",,TEXT(TODAY(),"dd/mm/aaa"))</f>
        <v>Data da cotação: 08/05/2018</v>
      </c>
      <c r="B34" s="48"/>
      <c r="C34" s="23"/>
    </row>
    <row r="35" spans="1:4" ht="31.5" customHeight="1" x14ac:dyDescent="0.25">
      <c r="A35" s="45"/>
      <c r="B35" s="45"/>
      <c r="C35" s="24"/>
    </row>
  </sheetData>
  <sheetProtection algorithmName="SHA-512" hashValue="uJeqJA5rJAQjIvfaYg84+sFdbKweruuHykKVQGAB0uxA3F9Kz4Mx0BugaB55ZEwhGLfmoQfBj0aK2V2XVeY8CA==" saltValue="FoH2oLnWSihXAKp35d7x9g==" spinCount="100000" sheet="1" objects="1" scenarios="1"/>
  <mergeCells count="10">
    <mergeCell ref="A35:B35"/>
    <mergeCell ref="A3:B3"/>
    <mergeCell ref="A20:B20"/>
    <mergeCell ref="A34:B34"/>
    <mergeCell ref="A28:B32"/>
    <mergeCell ref="D16:D19"/>
    <mergeCell ref="A1:B1"/>
    <mergeCell ref="A23:B23"/>
    <mergeCell ref="A33:B33"/>
    <mergeCell ref="A21:B21"/>
  </mergeCells>
  <dataValidations xWindow="395" yWindow="518" count="5">
    <dataValidation type="list" allowBlank="1" showInputMessage="1" showErrorMessage="1" sqref="C4">
      <formula1>"UTFPR,FUNTEF"</formula1>
    </dataValidation>
    <dataValidation type="list" allowBlank="1" showInputMessage="1" showErrorMessage="1" sqref="B6:C8">
      <formula1>"sim,não"</formula1>
    </dataValidation>
    <dataValidation showInputMessage="1" showErrorMessage="1" sqref="B4"/>
    <dataValidation operator="greaterThan" showInputMessage="1" showErrorMessage="1" errorTitle="Preenchimento obrigatório" error="Favor preencher com a cotação atualizada Dólar x Real._x000a_" sqref="B12"/>
    <dataValidation allowBlank="1" showErrorMessage="1" promptTitle="Atenção" prompt="_x000a_" sqref="B11"/>
  </dataValidations>
  <pageMargins left="0.98425196850393704" right="0.98425196850393704" top="0.98425196850393704" bottom="0.98425196850393704" header="0.51181102362204722" footer="0.51181102362204722"/>
  <pageSetup paperSize="9" orientation="portrait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395" yWindow="518" count="5">
        <x14:dataValidation type="list" allowBlank="1" showInputMessage="1" showErrorMessage="1">
          <x14:formula1>
            <xm:f>IF($B$4=Dados!$A$2,Dados!$B$2,Dados!$B$2:$B$3)</xm:f>
          </x14:formula1>
          <xm:sqref>C13</xm:sqref>
        </x14:dataValidation>
        <x14:dataValidation type="list" allowBlank="1" showInputMessage="1" showErrorMessage="1">
          <x14:formula1>
            <xm:f>Dados!$C$2:$C$11</xm:f>
          </x14:formula1>
          <xm:sqref>C5</xm:sqref>
        </x14:dataValidation>
        <x14:dataValidation type="list" allowBlank="1" showInputMessage="1" showErrorMessage="1">
          <x14:formula1>
            <xm:f>Dados!$C$2:$C$11</xm:f>
          </x14:formula1>
          <xm:sqref>B5</xm:sqref>
        </x14:dataValidation>
        <x14:dataValidation type="list" allowBlank="1" showInputMessage="1" showErrorMessage="1">
          <x14:formula1>
            <xm:f>Dados!$H$2:$H$9</xm:f>
          </x14:formula1>
          <xm:sqref>C9</xm:sqref>
        </x14:dataValidation>
        <x14:dataValidation type="list" allowBlank="1" showErrorMessage="1" promptTitle="Atenção" prompt="Quando a moeda de compra for diferente de dólar, fazer a conversão desta moeda para dólar. Utilize o link ao lado._x000a_">
          <x14:formula1>
            <xm:f>Dados!$H$2:$H$9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27" sqref="C27"/>
    </sheetView>
  </sheetViews>
  <sheetFormatPr defaultRowHeight="15" x14ac:dyDescent="0.25"/>
  <cols>
    <col min="2" max="2" width="18.5703125" bestFit="1" customWidth="1"/>
    <col min="3" max="3" width="41.28515625" customWidth="1"/>
    <col min="4" max="4" width="8.28515625" customWidth="1"/>
    <col min="5" max="5" width="10.42578125" customWidth="1"/>
    <col min="6" max="6" width="7.140625" bestFit="1" customWidth="1"/>
    <col min="7" max="7" width="18.5703125" bestFit="1" customWidth="1"/>
    <col min="8" max="8" width="26" bestFit="1" customWidth="1"/>
  </cols>
  <sheetData>
    <row r="1" spans="1:8" x14ac:dyDescent="0.25">
      <c r="A1" s="1" t="s">
        <v>1</v>
      </c>
      <c r="B1" s="1" t="s">
        <v>31</v>
      </c>
      <c r="C1" s="1" t="s">
        <v>3</v>
      </c>
      <c r="D1" s="1" t="s">
        <v>32</v>
      </c>
      <c r="E1" s="1" t="s">
        <v>35</v>
      </c>
      <c r="F1" s="50" t="s">
        <v>11</v>
      </c>
      <c r="G1" s="50"/>
      <c r="H1" s="50"/>
    </row>
    <row r="2" spans="1:8" x14ac:dyDescent="0.25">
      <c r="A2" t="s">
        <v>2</v>
      </c>
      <c r="B2" t="s">
        <v>12</v>
      </c>
      <c r="C2" t="s">
        <v>4</v>
      </c>
      <c r="D2" t="s">
        <v>34</v>
      </c>
      <c r="E2" s="6">
        <v>550</v>
      </c>
      <c r="F2" t="s">
        <v>15</v>
      </c>
      <c r="G2" t="s">
        <v>16</v>
      </c>
      <c r="H2" t="str">
        <f>CONCATENATE(F2," - ",G2)</f>
        <v>USD - DOLAR DOS EUA</v>
      </c>
    </row>
    <row r="3" spans="1:8" x14ac:dyDescent="0.25">
      <c r="C3" t="s">
        <v>5</v>
      </c>
      <c r="D3" t="s">
        <v>33</v>
      </c>
      <c r="E3" s="6">
        <v>110</v>
      </c>
      <c r="F3" t="s">
        <v>28</v>
      </c>
      <c r="G3" t="s">
        <v>27</v>
      </c>
      <c r="H3" t="str">
        <f t="shared" ref="H3" si="0">CONCATENATE(F3," - ",G3)</f>
        <v>EUR - EURO</v>
      </c>
    </row>
    <row r="4" spans="1:8" x14ac:dyDescent="0.25">
      <c r="C4" t="s">
        <v>45</v>
      </c>
      <c r="E4" s="6">
        <v>490</v>
      </c>
      <c r="F4" t="s">
        <v>30</v>
      </c>
      <c r="G4" t="s">
        <v>29</v>
      </c>
      <c r="H4" t="str">
        <f t="shared" ref="H4:H9" si="1">CONCATENATE(F4," - ",G4)</f>
        <v>AUD - DOLAR AUSTRALIANO</v>
      </c>
    </row>
    <row r="5" spans="1:8" x14ac:dyDescent="0.25">
      <c r="C5" t="s">
        <v>13</v>
      </c>
      <c r="E5" s="6"/>
      <c r="F5" t="s">
        <v>26</v>
      </c>
      <c r="G5" t="s">
        <v>25</v>
      </c>
      <c r="H5" t="str">
        <f t="shared" si="1"/>
        <v>CAD - DOLAR CANADENSE</v>
      </c>
    </row>
    <row r="6" spans="1:8" x14ac:dyDescent="0.25">
      <c r="C6" t="s">
        <v>6</v>
      </c>
      <c r="F6" t="s">
        <v>24</v>
      </c>
      <c r="G6" t="s">
        <v>23</v>
      </c>
      <c r="H6" t="str">
        <f t="shared" si="1"/>
        <v>CHF - FRANCO SUICO</v>
      </c>
    </row>
    <row r="7" spans="1:8" x14ac:dyDescent="0.25">
      <c r="C7" t="s">
        <v>7</v>
      </c>
      <c r="F7" t="s">
        <v>22</v>
      </c>
      <c r="G7" t="s">
        <v>21</v>
      </c>
      <c r="H7" t="str">
        <f t="shared" si="1"/>
        <v>CNY - RENMIMBI IUAN</v>
      </c>
    </row>
    <row r="8" spans="1:8" x14ac:dyDescent="0.25">
      <c r="C8" t="s">
        <v>8</v>
      </c>
      <c r="F8" t="s">
        <v>20</v>
      </c>
      <c r="G8" t="s">
        <v>19</v>
      </c>
      <c r="H8" t="str">
        <f t="shared" si="1"/>
        <v>GBP - LIBRA ESTERLINA</v>
      </c>
    </row>
    <row r="9" spans="1:8" x14ac:dyDescent="0.25">
      <c r="C9" t="s">
        <v>14</v>
      </c>
      <c r="F9" t="s">
        <v>18</v>
      </c>
      <c r="G9" t="s">
        <v>17</v>
      </c>
      <c r="H9" t="str">
        <f t="shared" si="1"/>
        <v>JPY - IENE</v>
      </c>
    </row>
    <row r="10" spans="1:8" x14ac:dyDescent="0.25">
      <c r="C10" t="s">
        <v>9</v>
      </c>
    </row>
    <row r="11" spans="1:8" x14ac:dyDescent="0.25">
      <c r="C11" t="s">
        <v>10</v>
      </c>
    </row>
  </sheetData>
  <sortState ref="F4:G11">
    <sortCondition ref="F2"/>
  </sortState>
  <mergeCells count="1">
    <mergeCell ref="F1:H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Valores</vt:lpstr>
      <vt:lpstr>Dados</vt:lpstr>
      <vt:lpstr>Valores!Area_de_impressao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Morais Goncalves Ayres</dc:creator>
  <cp:lastModifiedBy>bruno sampaio jankovski</cp:lastModifiedBy>
  <cp:lastPrinted>2018-05-08T17:15:47Z</cp:lastPrinted>
  <dcterms:created xsi:type="dcterms:W3CDTF">2014-08-08T18:36:00Z</dcterms:created>
  <dcterms:modified xsi:type="dcterms:W3CDTF">2018-05-08T19:18:53Z</dcterms:modified>
</cp:coreProperties>
</file>